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hidePivotFieldList="1" autoCompressPictures="0"/>
  <bookViews>
    <workbookView xWindow="0" yWindow="0" windowWidth="23040" windowHeight="9405" tabRatio="737"/>
  </bookViews>
  <sheets>
    <sheet name="POAI 2017" sheetId="34" r:id="rId1"/>
  </sheets>
  <definedNames>
    <definedName name="_xlnm._FilterDatabase" localSheetId="0" hidden="1">'POAI 2017'!$B$4:$Q$677</definedName>
    <definedName name="ASISTENTE">#REF!</definedName>
    <definedName name="DEPENDENCIAS">#REF!</definedName>
    <definedName name="ODS">#REF!</definedName>
    <definedName name="TIPO">#REF!</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573" i="34" l="1"/>
  <c r="L573" i="34"/>
  <c r="M573" i="34"/>
  <c r="N573" i="34"/>
  <c r="O573" i="34"/>
  <c r="P573" i="34"/>
  <c r="Q573" i="34"/>
  <c r="R573" i="34"/>
  <c r="S573" i="34"/>
  <c r="T573" i="34"/>
  <c r="U573" i="34"/>
  <c r="V573" i="34"/>
  <c r="J573" i="34"/>
  <c r="I573" i="34"/>
  <c r="W656" i="34" l="1"/>
  <c r="W657" i="34"/>
  <c r="W674" i="34"/>
  <c r="S671" i="34"/>
  <c r="L671" i="34"/>
  <c r="W673" i="34"/>
  <c r="W675" i="34"/>
  <c r="W676" i="34"/>
  <c r="W677" i="34"/>
  <c r="W672" i="34"/>
  <c r="L614" i="34"/>
  <c r="W602" i="34"/>
  <c r="W601" i="34"/>
  <c r="W600" i="34"/>
  <c r="L580" i="34"/>
  <c r="L280" i="34"/>
  <c r="W282" i="34"/>
  <c r="W283" i="34"/>
  <c r="W284" i="34"/>
  <c r="W285" i="34"/>
  <c r="W281" i="34"/>
  <c r="S280" i="34"/>
  <c r="L95" i="34"/>
  <c r="R77" i="34"/>
  <c r="L540" i="34"/>
  <c r="L46" i="34"/>
  <c r="W22" i="34"/>
  <c r="W29" i="34"/>
  <c r="L16" i="34"/>
  <c r="L161" i="34"/>
  <c r="L126" i="34"/>
  <c r="W131" i="34"/>
  <c r="W181" i="34"/>
  <c r="W182" i="34"/>
  <c r="W185" i="34"/>
  <c r="L168" i="34"/>
  <c r="W163" i="34"/>
  <c r="W166" i="34"/>
  <c r="W164" i="34"/>
  <c r="W203" i="34"/>
  <c r="N231" i="34"/>
  <c r="W37" i="34" l="1"/>
  <c r="W44" i="34"/>
  <c r="W47" i="34"/>
  <c r="W51" i="34"/>
  <c r="W563" i="34"/>
  <c r="O124" i="34"/>
  <c r="H179" i="34"/>
  <c r="W439" i="34"/>
  <c r="W670" i="34"/>
  <c r="W669" i="34"/>
  <c r="W668" i="34"/>
  <c r="W667" i="34"/>
  <c r="W666" i="34"/>
  <c r="W665" i="34"/>
  <c r="W664" i="34"/>
  <c r="W663" i="34"/>
  <c r="W662" i="34"/>
  <c r="W661" i="34"/>
  <c r="W660" i="34"/>
  <c r="W658" i="34"/>
  <c r="W655" i="34"/>
  <c r="W653" i="34"/>
  <c r="W652" i="34"/>
  <c r="W651" i="34"/>
  <c r="W650" i="34"/>
  <c r="W649" i="34"/>
  <c r="W648" i="34"/>
  <c r="W647" i="34"/>
  <c r="W646" i="34"/>
  <c r="W645" i="34"/>
  <c r="W644" i="34"/>
  <c r="W643" i="34"/>
  <c r="W642" i="34"/>
  <c r="W641" i="34"/>
  <c r="W640" i="34"/>
  <c r="W639" i="34"/>
  <c r="W635" i="34"/>
  <c r="W634" i="34"/>
  <c r="W633" i="34"/>
  <c r="W632" i="34"/>
  <c r="W631" i="34"/>
  <c r="W630" i="34"/>
  <c r="W629" i="34"/>
  <c r="W628" i="34"/>
  <c r="W627" i="34"/>
  <c r="W626" i="34"/>
  <c r="W625" i="34"/>
  <c r="W593" i="34"/>
  <c r="W592" i="34"/>
  <c r="W591" i="34"/>
  <c r="W590" i="34"/>
  <c r="W589" i="34"/>
  <c r="W588" i="34"/>
  <c r="W587" i="34"/>
  <c r="W586" i="34"/>
  <c r="W585" i="34"/>
  <c r="W584" i="34"/>
  <c r="W583" i="34"/>
  <c r="W582" i="34"/>
  <c r="W581" i="34"/>
  <c r="W580" i="34"/>
  <c r="W579" i="34"/>
  <c r="W578" i="34"/>
  <c r="W572" i="34"/>
  <c r="W570" i="34"/>
  <c r="W569" i="34"/>
  <c r="W568" i="34"/>
  <c r="W567" i="34"/>
  <c r="W565" i="34"/>
  <c r="W564" i="34"/>
  <c r="W562" i="34"/>
  <c r="W561" i="34"/>
  <c r="W488" i="34"/>
  <c r="W487" i="34"/>
  <c r="W486" i="34"/>
  <c r="W485" i="34"/>
  <c r="W484" i="34"/>
  <c r="W483" i="34"/>
  <c r="W482" i="34"/>
  <c r="W481" i="34"/>
  <c r="W480" i="34"/>
  <c r="W479" i="34"/>
  <c r="W478" i="34"/>
  <c r="W477" i="34"/>
  <c r="W476" i="34"/>
  <c r="W475" i="34"/>
  <c r="W474" i="34"/>
  <c r="W473" i="34"/>
  <c r="W472" i="34"/>
  <c r="W471" i="34"/>
  <c r="W470" i="34"/>
  <c r="W306" i="34"/>
  <c r="W304" i="34"/>
  <c r="W303" i="34"/>
  <c r="W301" i="34"/>
  <c r="W300" i="34"/>
  <c r="W299" i="34"/>
  <c r="W298" i="34"/>
  <c r="W297" i="34"/>
  <c r="W296" i="34"/>
  <c r="W295" i="34"/>
  <c r="W294" i="34"/>
  <c r="W293" i="34"/>
  <c r="W291" i="34"/>
  <c r="W290" i="34"/>
  <c r="W289" i="34"/>
  <c r="W288" i="34"/>
  <c r="W287" i="34"/>
  <c r="W279" i="34"/>
  <c r="W278" i="34"/>
  <c r="W277" i="34"/>
  <c r="W276" i="34"/>
  <c r="W275" i="34"/>
  <c r="W274" i="34"/>
  <c r="W273" i="34"/>
  <c r="W271" i="34"/>
  <c r="W270" i="34"/>
  <c r="W269" i="34"/>
  <c r="W268" i="34"/>
  <c r="W267" i="34"/>
  <c r="W265" i="34"/>
  <c r="W264" i="34"/>
  <c r="W263" i="34"/>
  <c r="W262" i="34"/>
  <c r="W261" i="34"/>
  <c r="W260" i="34"/>
  <c r="W259" i="34"/>
  <c r="W258" i="34"/>
  <c r="W256" i="34"/>
  <c r="W255" i="34"/>
  <c r="W254" i="34"/>
  <c r="W253" i="34"/>
  <c r="W252" i="34"/>
  <c r="W251" i="34"/>
  <c r="W250" i="34"/>
  <c r="W249" i="34"/>
  <c r="W247" i="34"/>
  <c r="W246" i="34"/>
  <c r="W245" i="34"/>
  <c r="W244" i="34"/>
  <c r="W243" i="34"/>
  <c r="W242" i="34"/>
  <c r="W241" i="34"/>
  <c r="W240" i="34"/>
  <c r="W239" i="34"/>
  <c r="W238" i="34"/>
  <c r="W237" i="34"/>
  <c r="W236" i="34"/>
  <c r="W235" i="34"/>
  <c r="W231" i="34"/>
  <c r="W230" i="34"/>
  <c r="W229" i="34"/>
  <c r="W228" i="34"/>
  <c r="W227" i="34"/>
  <c r="W226" i="34"/>
  <c r="W225" i="34"/>
  <c r="W224" i="34"/>
  <c r="W222" i="34"/>
  <c r="W221" i="34"/>
  <c r="W220" i="34"/>
  <c r="W219" i="34"/>
  <c r="W218" i="34"/>
  <c r="W217" i="34"/>
  <c r="W216" i="34"/>
  <c r="W215" i="34"/>
  <c r="W214" i="34"/>
  <c r="W213" i="34"/>
  <c r="W211" i="34"/>
  <c r="W210" i="34"/>
  <c r="W209" i="34"/>
  <c r="W208" i="34"/>
  <c r="W207" i="34"/>
  <c r="W206" i="34"/>
  <c r="W205" i="34"/>
  <c r="W204" i="34"/>
  <c r="W202" i="34"/>
  <c r="W201" i="34"/>
  <c r="W200" i="34"/>
  <c r="W184" i="34"/>
  <c r="W183" i="34"/>
  <c r="W178" i="34"/>
  <c r="W177" i="34"/>
  <c r="W176" i="34"/>
  <c r="W175" i="34"/>
  <c r="W174" i="34"/>
  <c r="W173" i="34"/>
  <c r="W172" i="34"/>
  <c r="W171" i="34"/>
  <c r="W169" i="34"/>
  <c r="W168" i="34"/>
  <c r="W167" i="34"/>
  <c r="W165" i="34"/>
  <c r="W162" i="34"/>
  <c r="W161" i="34"/>
  <c r="W160" i="34"/>
  <c r="W156" i="34"/>
  <c r="W155" i="34"/>
  <c r="W154" i="34"/>
  <c r="W153" i="34"/>
  <c r="W152" i="34"/>
  <c r="W150" i="34"/>
  <c r="W149" i="34"/>
  <c r="W148" i="34"/>
  <c r="W147" i="34"/>
  <c r="W146" i="34"/>
  <c r="W145" i="34"/>
  <c r="W144" i="34"/>
  <c r="W143" i="34"/>
  <c r="W142" i="34"/>
  <c r="W141" i="34"/>
  <c r="W140" i="34"/>
  <c r="W139" i="34"/>
  <c r="W138" i="34"/>
  <c r="W137" i="34"/>
  <c r="W136" i="34"/>
  <c r="W135" i="34"/>
  <c r="W134" i="34"/>
  <c r="W133" i="34"/>
  <c r="W132" i="34"/>
  <c r="W130" i="34"/>
  <c r="W129" i="34"/>
  <c r="W128" i="34"/>
  <c r="W127" i="34"/>
  <c r="W126" i="34"/>
  <c r="W125" i="34"/>
  <c r="W120" i="34"/>
  <c r="W119" i="34"/>
  <c r="W118" i="34"/>
  <c r="W117" i="34"/>
  <c r="W116" i="34"/>
  <c r="W114" i="34"/>
  <c r="W113" i="34"/>
  <c r="W112" i="34"/>
  <c r="W111" i="34"/>
  <c r="W110" i="34"/>
  <c r="W108" i="34"/>
  <c r="W107" i="34"/>
  <c r="W106" i="34"/>
  <c r="W105" i="34"/>
  <c r="W104" i="34"/>
  <c r="W103" i="34"/>
  <c r="W102" i="34"/>
  <c r="W101" i="34"/>
  <c r="W100" i="34"/>
  <c r="W99" i="34"/>
  <c r="W98" i="34"/>
  <c r="W97" i="34"/>
  <c r="W96" i="34"/>
  <c r="W95" i="34"/>
  <c r="W94" i="34"/>
  <c r="W93" i="34"/>
  <c r="W92" i="34"/>
  <c r="W91" i="34"/>
  <c r="W90" i="34"/>
  <c r="W89" i="34"/>
  <c r="W88" i="34"/>
  <c r="W87" i="34"/>
  <c r="W86" i="34"/>
  <c r="W85" i="34"/>
  <c r="W84" i="34"/>
  <c r="W82" i="34"/>
  <c r="W81" i="34"/>
  <c r="W80" i="34"/>
  <c r="W78" i="34"/>
  <c r="W76" i="34"/>
  <c r="W75" i="34"/>
  <c r="W74" i="34"/>
  <c r="W73" i="34"/>
  <c r="W72" i="34"/>
  <c r="W71" i="34"/>
  <c r="W70" i="34"/>
  <c r="W69" i="34"/>
  <c r="W67" i="34"/>
  <c r="W66" i="34"/>
  <c r="W65" i="34"/>
  <c r="W64" i="34"/>
  <c r="W63" i="34"/>
  <c r="W62" i="34"/>
  <c r="W60" i="34"/>
  <c r="W58" i="34"/>
  <c r="W57" i="34"/>
  <c r="W56" i="34"/>
  <c r="W50" i="34"/>
  <c r="W49" i="34"/>
  <c r="W48" i="34"/>
  <c r="W46" i="34"/>
  <c r="W45" i="34"/>
  <c r="W42" i="34"/>
  <c r="W41" i="34"/>
  <c r="W40" i="34"/>
  <c r="W39" i="34"/>
  <c r="W38" i="34"/>
  <c r="W36" i="34"/>
  <c r="W32" i="34"/>
  <c r="W31" i="34"/>
  <c r="W30" i="34"/>
  <c r="W28" i="34"/>
  <c r="W27" i="34"/>
  <c r="W26" i="34"/>
  <c r="W25" i="34"/>
  <c r="W24" i="34"/>
  <c r="W23" i="34"/>
  <c r="W21" i="34"/>
  <c r="W20" i="34"/>
  <c r="W19" i="34"/>
  <c r="W18" i="34"/>
  <c r="W17" i="34"/>
  <c r="W16" i="34"/>
  <c r="W15" i="34"/>
  <c r="W14" i="34"/>
  <c r="W13" i="34"/>
  <c r="W12" i="34"/>
  <c r="W11" i="34"/>
  <c r="W10" i="34"/>
  <c r="W9" i="34"/>
  <c r="L248" i="34"/>
  <c r="L257" i="34"/>
  <c r="L266" i="34"/>
  <c r="L272" i="34"/>
  <c r="L286" i="34"/>
  <c r="L292" i="34"/>
  <c r="W441" i="34"/>
  <c r="W440" i="34"/>
  <c r="W438" i="34"/>
  <c r="W437" i="34"/>
  <c r="W436" i="34"/>
  <c r="W435" i="34"/>
  <c r="W434" i="34"/>
  <c r="W433" i="34"/>
  <c r="W432" i="34"/>
  <c r="W431" i="34"/>
  <c r="W430" i="34"/>
  <c r="W429" i="34"/>
  <c r="W428" i="34"/>
  <c r="W427" i="34"/>
  <c r="W426" i="34"/>
  <c r="W425" i="34"/>
  <c r="W424" i="34"/>
  <c r="W423" i="34"/>
  <c r="W422" i="34"/>
  <c r="W421" i="34"/>
  <c r="W420" i="34"/>
  <c r="W418" i="34"/>
  <c r="W417" i="34"/>
  <c r="W416" i="34"/>
  <c r="W415" i="34"/>
  <c r="W414" i="34"/>
  <c r="W413" i="34"/>
  <c r="W412" i="34"/>
  <c r="W411" i="34"/>
  <c r="W410" i="34"/>
  <c r="W409" i="34"/>
  <c r="W408" i="34"/>
  <c r="W407" i="34"/>
  <c r="W406" i="34"/>
  <c r="W405" i="34"/>
  <c r="W403" i="34"/>
  <c r="W401" i="34"/>
  <c r="W400" i="34"/>
  <c r="W399" i="34"/>
  <c r="W398" i="34"/>
  <c r="W397" i="34"/>
  <c r="W396" i="34"/>
  <c r="W394" i="34"/>
  <c r="W393" i="34"/>
  <c r="W392" i="34"/>
  <c r="W391" i="34"/>
  <c r="W390" i="34"/>
  <c r="W389" i="34"/>
  <c r="W388" i="34"/>
  <c r="W387" i="34"/>
  <c r="W385" i="34"/>
  <c r="W384" i="34"/>
  <c r="W383" i="34"/>
  <c r="W382" i="34"/>
  <c r="W381" i="34"/>
  <c r="W380" i="34"/>
  <c r="W379" i="34"/>
  <c r="W378" i="34"/>
  <c r="W377" i="34"/>
  <c r="W376" i="34"/>
  <c r="W375" i="34"/>
  <c r="W374" i="34"/>
  <c r="W373" i="34"/>
  <c r="W372" i="34"/>
  <c r="W371" i="34"/>
  <c r="W370" i="34"/>
  <c r="W369" i="34"/>
  <c r="W368" i="34"/>
  <c r="W367" i="34"/>
  <c r="W366" i="34"/>
  <c r="W365" i="34"/>
  <c r="W363" i="34"/>
  <c r="W362" i="34"/>
  <c r="W361" i="34"/>
  <c r="W360" i="34"/>
  <c r="W359" i="34"/>
  <c r="W358" i="34"/>
  <c r="W357" i="34"/>
  <c r="W356" i="34"/>
  <c r="W355" i="34"/>
  <c r="W354" i="34"/>
  <c r="W353" i="34"/>
  <c r="W352" i="34"/>
  <c r="W351" i="34"/>
  <c r="W350" i="34"/>
  <c r="W349" i="34"/>
  <c r="W348" i="34"/>
  <c r="W347" i="34"/>
  <c r="W346" i="34"/>
  <c r="W345" i="34"/>
  <c r="W344" i="34"/>
  <c r="W343" i="34"/>
  <c r="W342" i="34"/>
  <c r="W341" i="34"/>
  <c r="W340" i="34"/>
  <c r="W339" i="34"/>
  <c r="W337" i="34"/>
  <c r="W336" i="34"/>
  <c r="W335" i="34"/>
  <c r="W334" i="34"/>
  <c r="W333" i="34"/>
  <c r="W332" i="34"/>
  <c r="W331" i="34"/>
  <c r="W330" i="34"/>
  <c r="W329" i="34"/>
  <c r="W328" i="34"/>
  <c r="W327" i="34"/>
  <c r="W326" i="34"/>
  <c r="W324" i="34"/>
  <c r="W323" i="34"/>
  <c r="W322" i="34"/>
  <c r="W321" i="34"/>
  <c r="W319" i="34"/>
  <c r="W318" i="34"/>
  <c r="W317" i="34"/>
  <c r="W316" i="34"/>
  <c r="W315" i="34"/>
  <c r="W314" i="34"/>
  <c r="W313" i="34"/>
  <c r="W311" i="34"/>
  <c r="W310" i="34"/>
  <c r="L523" i="34"/>
  <c r="W621" i="34"/>
  <c r="W620" i="34"/>
  <c r="W619" i="34"/>
  <c r="W618" i="34"/>
  <c r="W617" i="34"/>
  <c r="W616" i="34"/>
  <c r="W615" i="34"/>
  <c r="W614" i="34"/>
  <c r="W613" i="34"/>
  <c r="W612" i="34"/>
  <c r="W611" i="34"/>
  <c r="W610" i="34"/>
  <c r="W609" i="34"/>
  <c r="W608" i="34"/>
  <c r="W607" i="34"/>
  <c r="W606" i="34"/>
  <c r="W605" i="34"/>
  <c r="W603" i="34"/>
  <c r="W599" i="34"/>
  <c r="W598" i="34"/>
  <c r="W597" i="34"/>
  <c r="W557" i="34"/>
  <c r="W556" i="34"/>
  <c r="W555" i="34"/>
  <c r="W554" i="34"/>
  <c r="W553" i="34"/>
  <c r="W552" i="34"/>
  <c r="W551" i="34"/>
  <c r="W550" i="34"/>
  <c r="W549" i="34"/>
  <c r="W548" i="34"/>
  <c r="W547" i="34"/>
  <c r="W546" i="34"/>
  <c r="W545" i="34"/>
  <c r="W544" i="34"/>
  <c r="W543" i="34"/>
  <c r="W541" i="34"/>
  <c r="W540" i="34"/>
  <c r="W539" i="34"/>
  <c r="W538" i="34"/>
  <c r="W537" i="34"/>
  <c r="W536" i="34"/>
  <c r="W535" i="34"/>
  <c r="W534" i="34"/>
  <c r="W533" i="34"/>
  <c r="W532" i="34"/>
  <c r="W531" i="34"/>
  <c r="W530" i="34"/>
  <c r="W529" i="34"/>
  <c r="W528" i="34"/>
  <c r="W527" i="34"/>
  <c r="W526" i="34"/>
  <c r="W525" i="34"/>
  <c r="W524" i="34"/>
  <c r="W523" i="34"/>
  <c r="W522" i="34"/>
  <c r="W521" i="34"/>
  <c r="W520" i="34"/>
  <c r="W519" i="34"/>
  <c r="L170" i="34"/>
  <c r="W170" i="34" s="1"/>
  <c r="W577" i="34"/>
  <c r="W196" i="34"/>
  <c r="W195" i="34"/>
  <c r="W194" i="34"/>
  <c r="W193" i="34"/>
  <c r="W191" i="34"/>
  <c r="W190" i="34"/>
  <c r="W189" i="34"/>
  <c r="W493" i="34"/>
  <c r="W494" i="34"/>
  <c r="W495" i="34"/>
  <c r="W496" i="34"/>
  <c r="W497" i="34"/>
  <c r="W498" i="34"/>
  <c r="W499" i="34"/>
  <c r="W500" i="34"/>
  <c r="W501" i="34"/>
  <c r="W502" i="34"/>
  <c r="W503" i="34"/>
  <c r="W504" i="34"/>
  <c r="W505" i="34"/>
  <c r="W506" i="34"/>
  <c r="W507" i="34"/>
  <c r="W508" i="34"/>
  <c r="W509" i="34"/>
  <c r="W510" i="34"/>
  <c r="W511" i="34"/>
  <c r="W512" i="34"/>
  <c r="W513" i="34"/>
  <c r="W514" i="34"/>
  <c r="W515" i="34"/>
  <c r="W492" i="34"/>
  <c r="W468" i="34"/>
  <c r="W467" i="34"/>
  <c r="W466" i="34"/>
  <c r="W465" i="34"/>
  <c r="W464" i="34"/>
  <c r="U445" i="34"/>
  <c r="V445" i="34"/>
  <c r="W447" i="34"/>
  <c r="W448" i="34"/>
  <c r="W449" i="34"/>
  <c r="W450" i="34"/>
  <c r="W451" i="34"/>
  <c r="W452" i="34"/>
  <c r="W453" i="34"/>
  <c r="W454" i="34"/>
  <c r="W455" i="34"/>
  <c r="W456" i="34"/>
  <c r="W457" i="34"/>
  <c r="W458" i="34"/>
  <c r="W459" i="34"/>
  <c r="W460" i="34"/>
  <c r="W461" i="34"/>
  <c r="W462" i="34"/>
  <c r="W446" i="34"/>
  <c r="W77" i="34"/>
  <c r="Q83" i="34"/>
  <c r="W83" i="34"/>
  <c r="Q68" i="34"/>
  <c r="W68" i="34"/>
  <c r="M59" i="34"/>
  <c r="W59" i="34"/>
  <c r="Q121" i="34"/>
  <c r="W121" i="34" s="1"/>
  <c r="Q61" i="34"/>
  <c r="W61" i="34"/>
  <c r="L7" i="34"/>
  <c r="K7" i="34"/>
  <c r="W7" i="34" s="1"/>
  <c r="S7" i="34"/>
  <c r="V671" i="34"/>
  <c r="U671" i="34"/>
  <c r="T671" i="34"/>
  <c r="R671" i="34"/>
  <c r="Q671" i="34"/>
  <c r="P671" i="34"/>
  <c r="O671" i="34"/>
  <c r="N671" i="34"/>
  <c r="M671" i="34"/>
  <c r="K671" i="34"/>
  <c r="J671" i="34"/>
  <c r="I671" i="34"/>
  <c r="V659" i="34"/>
  <c r="U659" i="34"/>
  <c r="T659" i="34"/>
  <c r="S659" i="34"/>
  <c r="R659" i="34"/>
  <c r="Q659" i="34"/>
  <c r="P659" i="34"/>
  <c r="O659" i="34"/>
  <c r="N659" i="34"/>
  <c r="M659" i="34"/>
  <c r="L659" i="34"/>
  <c r="K659" i="34"/>
  <c r="J659" i="34"/>
  <c r="I659" i="34"/>
  <c r="V654" i="34"/>
  <c r="U654" i="34"/>
  <c r="T654" i="34"/>
  <c r="S654" i="34"/>
  <c r="R654" i="34"/>
  <c r="Q654" i="34"/>
  <c r="P654" i="34"/>
  <c r="O654" i="34"/>
  <c r="N654" i="34"/>
  <c r="M654" i="34"/>
  <c r="L654" i="34"/>
  <c r="K654" i="34"/>
  <c r="J654" i="34"/>
  <c r="I654" i="34"/>
  <c r="V638" i="34"/>
  <c r="U638" i="34"/>
  <c r="T638" i="34"/>
  <c r="S638" i="34"/>
  <c r="R638" i="34"/>
  <c r="Q638" i="34"/>
  <c r="P638" i="34"/>
  <c r="O638" i="34"/>
  <c r="N638" i="34"/>
  <c r="M638" i="34"/>
  <c r="L638" i="34"/>
  <c r="K638" i="34"/>
  <c r="J638" i="34"/>
  <c r="I638" i="34"/>
  <c r="V624" i="34"/>
  <c r="V622" i="34" s="1"/>
  <c r="U624" i="34"/>
  <c r="U622" i="34" s="1"/>
  <c r="T624" i="34"/>
  <c r="T622" i="34" s="1"/>
  <c r="S624" i="34"/>
  <c r="S622" i="34" s="1"/>
  <c r="R624" i="34"/>
  <c r="R622" i="34" s="1"/>
  <c r="Q624" i="34"/>
  <c r="Q622" i="34" s="1"/>
  <c r="P624" i="34"/>
  <c r="P622" i="34" s="1"/>
  <c r="O624" i="34"/>
  <c r="O622" i="34" s="1"/>
  <c r="N624" i="34"/>
  <c r="N622" i="34" s="1"/>
  <c r="M624" i="34"/>
  <c r="M622" i="34" s="1"/>
  <c r="L624" i="34"/>
  <c r="L622" i="34" s="1"/>
  <c r="K624" i="34"/>
  <c r="K622" i="34" s="1"/>
  <c r="J624" i="34"/>
  <c r="J622" i="34" s="1"/>
  <c r="I624" i="34"/>
  <c r="I622" i="34" s="1"/>
  <c r="V604" i="34"/>
  <c r="U604" i="34"/>
  <c r="T604" i="34"/>
  <c r="S604" i="34"/>
  <c r="R604" i="34"/>
  <c r="Q604" i="34"/>
  <c r="P604" i="34"/>
  <c r="O604" i="34"/>
  <c r="N604" i="34"/>
  <c r="M604" i="34"/>
  <c r="L604" i="34"/>
  <c r="K604" i="34"/>
  <c r="J604" i="34"/>
  <c r="I604" i="34"/>
  <c r="V596" i="34"/>
  <c r="U596" i="34"/>
  <c r="T596" i="34"/>
  <c r="S596" i="34"/>
  <c r="R596" i="34"/>
  <c r="Q596" i="34"/>
  <c r="P596" i="34"/>
  <c r="O596" i="34"/>
  <c r="N596" i="34"/>
  <c r="M596" i="34"/>
  <c r="L596" i="34"/>
  <c r="K596" i="34"/>
  <c r="J596" i="34"/>
  <c r="I596" i="34"/>
  <c r="V576" i="34"/>
  <c r="V574" i="34" s="1"/>
  <c r="U576" i="34"/>
  <c r="U574" i="34" s="1"/>
  <c r="T576" i="34"/>
  <c r="T574" i="34" s="1"/>
  <c r="S576" i="34"/>
  <c r="S574" i="34" s="1"/>
  <c r="R576" i="34"/>
  <c r="R574" i="34" s="1"/>
  <c r="Q576" i="34"/>
  <c r="Q574" i="34" s="1"/>
  <c r="P576" i="34"/>
  <c r="P574" i="34" s="1"/>
  <c r="O576" i="34"/>
  <c r="O574" i="34" s="1"/>
  <c r="N576" i="34"/>
  <c r="N574" i="34" s="1"/>
  <c r="M576" i="34"/>
  <c r="M574" i="34" s="1"/>
  <c r="L576" i="34"/>
  <c r="L574" i="34" s="1"/>
  <c r="K576" i="34"/>
  <c r="K574" i="34" s="1"/>
  <c r="J576" i="34"/>
  <c r="J574" i="34" s="1"/>
  <c r="I576" i="34"/>
  <c r="I574" i="34" s="1"/>
  <c r="V571" i="34"/>
  <c r="U571" i="34"/>
  <c r="T571" i="34"/>
  <c r="S571" i="34"/>
  <c r="R571" i="34"/>
  <c r="Q571" i="34"/>
  <c r="P571" i="34"/>
  <c r="O571" i="34"/>
  <c r="N571" i="34"/>
  <c r="M571" i="34"/>
  <c r="L571" i="34"/>
  <c r="K571" i="34"/>
  <c r="J571" i="34"/>
  <c r="I571" i="34"/>
  <c r="V566" i="34"/>
  <c r="U566" i="34"/>
  <c r="T566" i="34"/>
  <c r="S566" i="34"/>
  <c r="R566" i="34"/>
  <c r="Q566" i="34"/>
  <c r="P566" i="34"/>
  <c r="O566" i="34"/>
  <c r="N566" i="34"/>
  <c r="M566" i="34"/>
  <c r="L566" i="34"/>
  <c r="K566" i="34"/>
  <c r="J566" i="34"/>
  <c r="I566" i="34"/>
  <c r="V560" i="34"/>
  <c r="U560" i="34"/>
  <c r="T560" i="34"/>
  <c r="S560" i="34"/>
  <c r="R560" i="34"/>
  <c r="Q560" i="34"/>
  <c r="P560" i="34"/>
  <c r="O560" i="34"/>
  <c r="N560" i="34"/>
  <c r="M560" i="34"/>
  <c r="L560" i="34"/>
  <c r="K560" i="34"/>
  <c r="J560" i="34"/>
  <c r="I560" i="34"/>
  <c r="H571" i="34"/>
  <c r="H566" i="34"/>
  <c r="H560" i="34"/>
  <c r="V542" i="34"/>
  <c r="U542" i="34"/>
  <c r="T542" i="34"/>
  <c r="S542" i="34"/>
  <c r="R542" i="34"/>
  <c r="Q542" i="34"/>
  <c r="P542" i="34"/>
  <c r="O542" i="34"/>
  <c r="N542" i="34"/>
  <c r="M542" i="34"/>
  <c r="L542" i="34"/>
  <c r="K542" i="34"/>
  <c r="J542" i="34"/>
  <c r="I542" i="34"/>
  <c r="V518" i="34"/>
  <c r="U518" i="34"/>
  <c r="T518" i="34"/>
  <c r="S518" i="34"/>
  <c r="R518" i="34"/>
  <c r="Q518" i="34"/>
  <c r="P518" i="34"/>
  <c r="O518" i="34"/>
  <c r="N518" i="34"/>
  <c r="M518" i="34"/>
  <c r="L518" i="34"/>
  <c r="K518" i="34"/>
  <c r="J518" i="34"/>
  <c r="I518" i="34"/>
  <c r="V491" i="34"/>
  <c r="V489" i="34" s="1"/>
  <c r="U491" i="34"/>
  <c r="U489" i="34" s="1"/>
  <c r="T491" i="34"/>
  <c r="T489" i="34" s="1"/>
  <c r="S491" i="34"/>
  <c r="S489" i="34" s="1"/>
  <c r="R491" i="34"/>
  <c r="R489" i="34" s="1"/>
  <c r="Q491" i="34"/>
  <c r="Q489" i="34" s="1"/>
  <c r="P491" i="34"/>
  <c r="P489" i="34" s="1"/>
  <c r="O491" i="34"/>
  <c r="O489" i="34" s="1"/>
  <c r="N491" i="34"/>
  <c r="N489" i="34" s="1"/>
  <c r="M491" i="34"/>
  <c r="M489" i="34" s="1"/>
  <c r="L491" i="34"/>
  <c r="L489" i="34" s="1"/>
  <c r="K491" i="34"/>
  <c r="K489" i="34" s="1"/>
  <c r="J491" i="34"/>
  <c r="J489" i="34" s="1"/>
  <c r="I491" i="34"/>
  <c r="I489" i="34" s="1"/>
  <c r="V469" i="34"/>
  <c r="U469" i="34"/>
  <c r="S469" i="34"/>
  <c r="R469" i="34"/>
  <c r="Q469" i="34"/>
  <c r="P469" i="34"/>
  <c r="O469" i="34"/>
  <c r="N469" i="34"/>
  <c r="M469" i="34"/>
  <c r="L469" i="34"/>
  <c r="K469" i="34"/>
  <c r="J469" i="34"/>
  <c r="I469" i="34"/>
  <c r="V463" i="34"/>
  <c r="U463" i="34"/>
  <c r="T463" i="34"/>
  <c r="S463" i="34"/>
  <c r="R463" i="34"/>
  <c r="Q463" i="34"/>
  <c r="P463" i="34"/>
  <c r="O463" i="34"/>
  <c r="N463" i="34"/>
  <c r="M463" i="34"/>
  <c r="L463" i="34"/>
  <c r="K463" i="34"/>
  <c r="J463" i="34"/>
  <c r="I463" i="34"/>
  <c r="T445" i="34"/>
  <c r="S445" i="34"/>
  <c r="R445" i="34"/>
  <c r="Q445" i="34"/>
  <c r="P445" i="34"/>
  <c r="O445" i="34"/>
  <c r="N445" i="34"/>
  <c r="M445" i="34"/>
  <c r="L445" i="34"/>
  <c r="K445" i="34"/>
  <c r="J445" i="34"/>
  <c r="I445" i="34"/>
  <c r="V419" i="34"/>
  <c r="U419" i="34"/>
  <c r="T419" i="34"/>
  <c r="S419" i="34"/>
  <c r="R419" i="34"/>
  <c r="Q419" i="34"/>
  <c r="P419" i="34"/>
  <c r="O419" i="34"/>
  <c r="N419" i="34"/>
  <c r="M419" i="34"/>
  <c r="K419" i="34"/>
  <c r="J419" i="34"/>
  <c r="I419" i="34"/>
  <c r="V402" i="34"/>
  <c r="T402" i="34"/>
  <c r="S402" i="34"/>
  <c r="R402" i="34"/>
  <c r="Q402" i="34"/>
  <c r="P402" i="34"/>
  <c r="O402" i="34"/>
  <c r="N402" i="34"/>
  <c r="M402" i="34"/>
  <c r="L402" i="34"/>
  <c r="K402" i="34"/>
  <c r="J402" i="34"/>
  <c r="I402" i="34"/>
  <c r="V395" i="34"/>
  <c r="U395" i="34"/>
  <c r="T395" i="34"/>
  <c r="S395" i="34"/>
  <c r="R395" i="34"/>
  <c r="Q395" i="34"/>
  <c r="P395" i="34"/>
  <c r="O395" i="34"/>
  <c r="N395" i="34"/>
  <c r="M395" i="34"/>
  <c r="L395" i="34"/>
  <c r="K395" i="34"/>
  <c r="J395" i="34"/>
  <c r="I395" i="34"/>
  <c r="V386" i="34"/>
  <c r="U386" i="34"/>
  <c r="T386" i="34"/>
  <c r="S386" i="34"/>
  <c r="R386" i="34"/>
  <c r="Q386" i="34"/>
  <c r="P386" i="34"/>
  <c r="O386" i="34"/>
  <c r="N386" i="34"/>
  <c r="M386" i="34"/>
  <c r="L386" i="34"/>
  <c r="K386" i="34"/>
  <c r="J386" i="34"/>
  <c r="I386" i="34"/>
  <c r="V364" i="34"/>
  <c r="U364" i="34"/>
  <c r="T364" i="34"/>
  <c r="S364" i="34"/>
  <c r="R364" i="34"/>
  <c r="Q364" i="34"/>
  <c r="P364" i="34"/>
  <c r="O364" i="34"/>
  <c r="N364" i="34"/>
  <c r="M364" i="34"/>
  <c r="L364" i="34"/>
  <c r="K364" i="34"/>
  <c r="J364" i="34"/>
  <c r="I364" i="34"/>
  <c r="V338" i="34"/>
  <c r="U338" i="34"/>
  <c r="T338" i="34"/>
  <c r="S338" i="34"/>
  <c r="R338" i="34"/>
  <c r="Q338" i="34"/>
  <c r="P338" i="34"/>
  <c r="O338" i="34"/>
  <c r="N338" i="34"/>
  <c r="M338" i="34"/>
  <c r="L338" i="34"/>
  <c r="K338" i="34"/>
  <c r="J338" i="34"/>
  <c r="I338" i="34"/>
  <c r="V325" i="34"/>
  <c r="U325" i="34"/>
  <c r="T325" i="34"/>
  <c r="S325" i="34"/>
  <c r="R325" i="34"/>
  <c r="Q325" i="34"/>
  <c r="P325" i="34"/>
  <c r="O325" i="34"/>
  <c r="N325" i="34"/>
  <c r="M325" i="34"/>
  <c r="L325" i="34"/>
  <c r="K325" i="34"/>
  <c r="J325" i="34"/>
  <c r="I325" i="34"/>
  <c r="V320" i="34"/>
  <c r="U320" i="34"/>
  <c r="T320" i="34"/>
  <c r="S320" i="34"/>
  <c r="R320" i="34"/>
  <c r="Q320" i="34"/>
  <c r="P320" i="34"/>
  <c r="O320" i="34"/>
  <c r="N320" i="34"/>
  <c r="M320" i="34"/>
  <c r="L320" i="34"/>
  <c r="K320" i="34"/>
  <c r="J320" i="34"/>
  <c r="I320" i="34"/>
  <c r="V312" i="34"/>
  <c r="U312" i="34"/>
  <c r="T312" i="34"/>
  <c r="S312" i="34"/>
  <c r="R312" i="34"/>
  <c r="Q312" i="34"/>
  <c r="P312" i="34"/>
  <c r="O312" i="34"/>
  <c r="N312" i="34"/>
  <c r="M312" i="34"/>
  <c r="L312" i="34"/>
  <c r="K312" i="34"/>
  <c r="J312" i="34"/>
  <c r="I312" i="34"/>
  <c r="V309" i="34"/>
  <c r="U309" i="34"/>
  <c r="T309" i="34"/>
  <c r="S309" i="34"/>
  <c r="R309" i="34"/>
  <c r="Q309" i="34"/>
  <c r="P309" i="34"/>
  <c r="O309" i="34"/>
  <c r="N309" i="34"/>
  <c r="M309" i="34"/>
  <c r="L309" i="34"/>
  <c r="K309" i="34"/>
  <c r="J309" i="34"/>
  <c r="I309" i="34"/>
  <c r="V305" i="34"/>
  <c r="U305" i="34"/>
  <c r="T305" i="34"/>
  <c r="S305" i="34"/>
  <c r="R305" i="34"/>
  <c r="Q305" i="34"/>
  <c r="P305" i="34"/>
  <c r="O305" i="34"/>
  <c r="N305" i="34"/>
  <c r="M305" i="34"/>
  <c r="L305" i="34"/>
  <c r="K305" i="34"/>
  <c r="J305" i="34"/>
  <c r="I305" i="34"/>
  <c r="V302" i="34"/>
  <c r="U302" i="34"/>
  <c r="T302" i="34"/>
  <c r="S302" i="34"/>
  <c r="R302" i="34"/>
  <c r="Q302" i="34"/>
  <c r="P302" i="34"/>
  <c r="O302" i="34"/>
  <c r="N302" i="34"/>
  <c r="M302" i="34"/>
  <c r="L302" i="34"/>
  <c r="K302" i="34"/>
  <c r="J302" i="34"/>
  <c r="I302" i="34"/>
  <c r="V292" i="34"/>
  <c r="U292" i="34"/>
  <c r="T292" i="34"/>
  <c r="S292" i="34"/>
  <c r="R292" i="34"/>
  <c r="Q292" i="34"/>
  <c r="P292" i="34"/>
  <c r="O292" i="34"/>
  <c r="N292" i="34"/>
  <c r="M292" i="34"/>
  <c r="K292" i="34"/>
  <c r="J292" i="34"/>
  <c r="I292" i="34"/>
  <c r="V286" i="34"/>
  <c r="U286" i="34"/>
  <c r="T286" i="34"/>
  <c r="S286" i="34"/>
  <c r="R286" i="34"/>
  <c r="Q286" i="34"/>
  <c r="P286" i="34"/>
  <c r="O286" i="34"/>
  <c r="N286" i="34"/>
  <c r="M286" i="34"/>
  <c r="K286" i="34"/>
  <c r="J286" i="34"/>
  <c r="I286" i="34"/>
  <c r="V280" i="34"/>
  <c r="U280" i="34"/>
  <c r="T280" i="34"/>
  <c r="R280" i="34"/>
  <c r="Q280" i="34"/>
  <c r="P280" i="34"/>
  <c r="O280" i="34"/>
  <c r="N280" i="34"/>
  <c r="M280" i="34"/>
  <c r="K280" i="34"/>
  <c r="J280" i="34"/>
  <c r="I280" i="34"/>
  <c r="V272" i="34"/>
  <c r="U272" i="34"/>
  <c r="T272" i="34"/>
  <c r="S272" i="34"/>
  <c r="R272" i="34"/>
  <c r="Q272" i="34"/>
  <c r="P272" i="34"/>
  <c r="O272" i="34"/>
  <c r="N272" i="34"/>
  <c r="M272" i="34"/>
  <c r="K272" i="34"/>
  <c r="J272" i="34"/>
  <c r="I272" i="34"/>
  <c r="V266" i="34"/>
  <c r="U266" i="34"/>
  <c r="T266" i="34"/>
  <c r="S266" i="34"/>
  <c r="R266" i="34"/>
  <c r="Q266" i="34"/>
  <c r="P266" i="34"/>
  <c r="O266" i="34"/>
  <c r="N266" i="34"/>
  <c r="M266" i="34"/>
  <c r="K266" i="34"/>
  <c r="J266" i="34"/>
  <c r="I266" i="34"/>
  <c r="V257" i="34"/>
  <c r="U257" i="34"/>
  <c r="T257" i="34"/>
  <c r="S257" i="34"/>
  <c r="R257" i="34"/>
  <c r="Q257" i="34"/>
  <c r="P257" i="34"/>
  <c r="O257" i="34"/>
  <c r="N257" i="34"/>
  <c r="M257" i="34"/>
  <c r="K257" i="34"/>
  <c r="J257" i="34"/>
  <c r="I257" i="34"/>
  <c r="V248" i="34"/>
  <c r="U248" i="34"/>
  <c r="T248" i="34"/>
  <c r="S248" i="34"/>
  <c r="R248" i="34"/>
  <c r="Q248" i="34"/>
  <c r="P248" i="34"/>
  <c r="O248" i="34"/>
  <c r="N248" i="34"/>
  <c r="M248" i="34"/>
  <c r="K248" i="34"/>
  <c r="J248" i="34"/>
  <c r="I248" i="34"/>
  <c r="V234" i="34"/>
  <c r="U234" i="34"/>
  <c r="T234" i="34"/>
  <c r="S234" i="34"/>
  <c r="R234" i="34"/>
  <c r="Q234" i="34"/>
  <c r="P234" i="34"/>
  <c r="O234" i="34"/>
  <c r="N234" i="34"/>
  <c r="M234" i="34"/>
  <c r="L234" i="34"/>
  <c r="K234" i="34"/>
  <c r="J234" i="34"/>
  <c r="I234" i="34"/>
  <c r="H302" i="34"/>
  <c r="V223" i="34"/>
  <c r="U223" i="34"/>
  <c r="T223" i="34"/>
  <c r="S223" i="34"/>
  <c r="R223" i="34"/>
  <c r="Q223" i="34"/>
  <c r="P223" i="34"/>
  <c r="O223" i="34"/>
  <c r="N223" i="34"/>
  <c r="M223" i="34"/>
  <c r="L223" i="34"/>
  <c r="K223" i="34"/>
  <c r="J223" i="34"/>
  <c r="I223" i="34"/>
  <c r="V212" i="34"/>
  <c r="U212" i="34"/>
  <c r="T212" i="34"/>
  <c r="S212" i="34"/>
  <c r="R212" i="34"/>
  <c r="Q212" i="34"/>
  <c r="P212" i="34"/>
  <c r="O212" i="34"/>
  <c r="N212" i="34"/>
  <c r="M212" i="34"/>
  <c r="L212" i="34"/>
  <c r="K212" i="34"/>
  <c r="J212" i="34"/>
  <c r="I212" i="34"/>
  <c r="V199" i="34"/>
  <c r="U199" i="34"/>
  <c r="T199" i="34"/>
  <c r="S199" i="34"/>
  <c r="R199" i="34"/>
  <c r="Q199" i="34"/>
  <c r="P199" i="34"/>
  <c r="O199" i="34"/>
  <c r="N199" i="34"/>
  <c r="M199" i="34"/>
  <c r="L199" i="34"/>
  <c r="K199" i="34"/>
  <c r="J199" i="34"/>
  <c r="I199" i="34"/>
  <c r="V192" i="34"/>
  <c r="U192" i="34"/>
  <c r="T192" i="34"/>
  <c r="S192" i="34"/>
  <c r="R192" i="34"/>
  <c r="Q192" i="34"/>
  <c r="P192" i="34"/>
  <c r="O192" i="34"/>
  <c r="N192" i="34"/>
  <c r="M192" i="34"/>
  <c r="L192" i="34"/>
  <c r="K192" i="34"/>
  <c r="J192" i="34"/>
  <c r="I192" i="34"/>
  <c r="V188" i="34"/>
  <c r="U188" i="34"/>
  <c r="T188" i="34"/>
  <c r="S188" i="34"/>
  <c r="R188" i="34"/>
  <c r="Q188" i="34"/>
  <c r="P188" i="34"/>
  <c r="O188" i="34"/>
  <c r="N188" i="34"/>
  <c r="M188" i="34"/>
  <c r="L188" i="34"/>
  <c r="K188" i="34"/>
  <c r="J188" i="34"/>
  <c r="I188" i="34"/>
  <c r="H192" i="34"/>
  <c r="H188" i="34"/>
  <c r="V179" i="34"/>
  <c r="U179" i="34"/>
  <c r="T179" i="34"/>
  <c r="S179" i="34"/>
  <c r="R179" i="34"/>
  <c r="Q179" i="34"/>
  <c r="P179" i="34"/>
  <c r="P159" i="34" s="1"/>
  <c r="O179" i="34"/>
  <c r="N179" i="34"/>
  <c r="M179" i="34"/>
  <c r="L179" i="34"/>
  <c r="K179" i="34"/>
  <c r="J179" i="34"/>
  <c r="I179" i="34"/>
  <c r="V159" i="34"/>
  <c r="U159" i="34"/>
  <c r="T159" i="34"/>
  <c r="S159" i="34"/>
  <c r="R159" i="34"/>
  <c r="Q159" i="34"/>
  <c r="O159" i="34"/>
  <c r="N159" i="34"/>
  <c r="M159" i="34"/>
  <c r="L159" i="34"/>
  <c r="K159" i="34"/>
  <c r="J159" i="34"/>
  <c r="I159" i="34"/>
  <c r="H159" i="34"/>
  <c r="H124" i="34"/>
  <c r="V124" i="34"/>
  <c r="U124" i="34"/>
  <c r="T124" i="34"/>
  <c r="S124" i="34"/>
  <c r="R124" i="34"/>
  <c r="Q124" i="34"/>
  <c r="P124" i="34"/>
  <c r="N124" i="34"/>
  <c r="M124" i="34"/>
  <c r="L124" i="34"/>
  <c r="K124" i="34"/>
  <c r="J124" i="34"/>
  <c r="I124" i="34"/>
  <c r="V151" i="34"/>
  <c r="U151" i="34"/>
  <c r="T151" i="34"/>
  <c r="S151" i="34"/>
  <c r="R151" i="34"/>
  <c r="Q151" i="34"/>
  <c r="P151" i="34"/>
  <c r="O151" i="34"/>
  <c r="N151" i="34"/>
  <c r="M151" i="34"/>
  <c r="L151" i="34"/>
  <c r="K151" i="34"/>
  <c r="J151" i="34"/>
  <c r="I151" i="34"/>
  <c r="H151" i="34"/>
  <c r="V115" i="34"/>
  <c r="U115" i="34"/>
  <c r="T115" i="34"/>
  <c r="S115" i="34"/>
  <c r="R115" i="34"/>
  <c r="Q115" i="34"/>
  <c r="P115" i="34"/>
  <c r="O115" i="34"/>
  <c r="N115" i="34"/>
  <c r="M115" i="34"/>
  <c r="L115" i="34"/>
  <c r="K115" i="34"/>
  <c r="J115" i="34"/>
  <c r="I115" i="34"/>
  <c r="H115" i="34"/>
  <c r="V109" i="34"/>
  <c r="U109" i="34"/>
  <c r="T109" i="34"/>
  <c r="S109" i="34"/>
  <c r="R109" i="34"/>
  <c r="Q109" i="34"/>
  <c r="P109" i="34"/>
  <c r="O109" i="34"/>
  <c r="N109" i="34"/>
  <c r="M109" i="34"/>
  <c r="L109" i="34"/>
  <c r="K109" i="34"/>
  <c r="J109" i="34"/>
  <c r="I109" i="34"/>
  <c r="H109" i="34"/>
  <c r="V79" i="34"/>
  <c r="U79" i="34"/>
  <c r="T79" i="34"/>
  <c r="S79" i="34"/>
  <c r="R79" i="34"/>
  <c r="Q79" i="34"/>
  <c r="P79" i="34"/>
  <c r="O79" i="34"/>
  <c r="N79" i="34"/>
  <c r="M79" i="34"/>
  <c r="L79" i="34"/>
  <c r="K79" i="34"/>
  <c r="J79" i="34"/>
  <c r="I79" i="34"/>
  <c r="H79" i="34"/>
  <c r="V55" i="34"/>
  <c r="U55" i="34"/>
  <c r="T55" i="34"/>
  <c r="S55" i="34"/>
  <c r="R55" i="34"/>
  <c r="P55" i="34"/>
  <c r="O55" i="34"/>
  <c r="N55" i="34"/>
  <c r="M55" i="34"/>
  <c r="L55" i="34"/>
  <c r="K55" i="34"/>
  <c r="J55" i="34"/>
  <c r="I55" i="34"/>
  <c r="H55" i="34"/>
  <c r="V43" i="34"/>
  <c r="U43" i="34"/>
  <c r="T43" i="34"/>
  <c r="S43" i="34"/>
  <c r="R43" i="34"/>
  <c r="Q43" i="34"/>
  <c r="P43" i="34"/>
  <c r="O43" i="34"/>
  <c r="N43" i="34"/>
  <c r="M43" i="34"/>
  <c r="L43" i="34"/>
  <c r="K43" i="34"/>
  <c r="J43" i="34"/>
  <c r="I43" i="34"/>
  <c r="H43" i="34"/>
  <c r="V35" i="34"/>
  <c r="U35" i="34"/>
  <c r="T35" i="34"/>
  <c r="S35" i="34"/>
  <c r="R35" i="34"/>
  <c r="Q35" i="34"/>
  <c r="P35" i="34"/>
  <c r="O35" i="34"/>
  <c r="N35" i="34"/>
  <c r="M35" i="34"/>
  <c r="L35" i="34"/>
  <c r="K35" i="34"/>
  <c r="J35" i="34"/>
  <c r="I35" i="34"/>
  <c r="H35" i="34"/>
  <c r="V8" i="34"/>
  <c r="V6" i="34" s="1"/>
  <c r="U8" i="34"/>
  <c r="U6" i="34" s="1"/>
  <c r="T8" i="34"/>
  <c r="T6" i="34" s="1"/>
  <c r="S8" i="34"/>
  <c r="S6" i="34" s="1"/>
  <c r="R8" i="34"/>
  <c r="R6" i="34" s="1"/>
  <c r="P8" i="34"/>
  <c r="P6" i="34" s="1"/>
  <c r="O8" i="34"/>
  <c r="O6" i="34" s="1"/>
  <c r="N8" i="34"/>
  <c r="N6" i="34" s="1"/>
  <c r="M8" i="34"/>
  <c r="M6" i="34" s="1"/>
  <c r="L8" i="34"/>
  <c r="L6" i="34" s="1"/>
  <c r="K8" i="34"/>
  <c r="K6" i="34" s="1"/>
  <c r="J8" i="34"/>
  <c r="J6" i="34" s="1"/>
  <c r="I8" i="34"/>
  <c r="I6" i="34" s="1"/>
  <c r="H8" i="34"/>
  <c r="H6" i="34" s="1"/>
  <c r="H671" i="34"/>
  <c r="H659" i="34"/>
  <c r="H654" i="34"/>
  <c r="H638" i="34"/>
  <c r="H624" i="34"/>
  <c r="H622" i="34" s="1"/>
  <c r="H604" i="34"/>
  <c r="H596" i="34"/>
  <c r="H576" i="34"/>
  <c r="H574" i="34" s="1"/>
  <c r="H542" i="34"/>
  <c r="H491" i="34"/>
  <c r="H489" i="34" s="1"/>
  <c r="H469" i="34"/>
  <c r="H463" i="34"/>
  <c r="H445" i="34"/>
  <c r="H419" i="34"/>
  <c r="H402" i="34"/>
  <c r="H395" i="34"/>
  <c r="H386" i="34"/>
  <c r="H364" i="34"/>
  <c r="H338" i="34"/>
  <c r="H325" i="34"/>
  <c r="H320" i="34"/>
  <c r="H312" i="34"/>
  <c r="H309" i="34"/>
  <c r="H305" i="34"/>
  <c r="H292" i="34"/>
  <c r="H286" i="34"/>
  <c r="H280" i="34"/>
  <c r="H272" i="34"/>
  <c r="H266" i="34"/>
  <c r="H257" i="34"/>
  <c r="H248" i="34"/>
  <c r="H234" i="34"/>
  <c r="H223" i="34"/>
  <c r="H212" i="34"/>
  <c r="H199" i="34"/>
  <c r="Q8" i="34"/>
  <c r="Q6" i="34" s="1"/>
  <c r="H518" i="34"/>
  <c r="W180" i="34"/>
  <c r="W671" i="34" l="1"/>
  <c r="Q186" i="34"/>
  <c r="M33" i="34"/>
  <c r="M5" i="34" s="1"/>
  <c r="O122" i="34"/>
  <c r="H122" i="34"/>
  <c r="N33" i="34"/>
  <c r="N5" i="34" s="1"/>
  <c r="K186" i="34"/>
  <c r="N122" i="34"/>
  <c r="L186" i="34"/>
  <c r="I516" i="34"/>
  <c r="Q516" i="34"/>
  <c r="J594" i="34"/>
  <c r="R594" i="34"/>
  <c r="V122" i="34"/>
  <c r="I157" i="34"/>
  <c r="U404" i="34"/>
  <c r="W404" i="34" s="1"/>
  <c r="R516" i="34"/>
  <c r="K594" i="34"/>
  <c r="S594" i="34"/>
  <c r="M186" i="34"/>
  <c r="U186" i="34"/>
  <c r="J516" i="34"/>
  <c r="S186" i="34"/>
  <c r="L594" i="34"/>
  <c r="V33" i="34"/>
  <c r="H157" i="34"/>
  <c r="H33" i="34"/>
  <c r="H5" i="34" s="1"/>
  <c r="P33" i="34"/>
  <c r="P5" i="34" s="1"/>
  <c r="Q197" i="34"/>
  <c r="K443" i="34"/>
  <c r="Q122" i="34"/>
  <c r="I186" i="34"/>
  <c r="H558" i="34"/>
  <c r="L122" i="34"/>
  <c r="I33" i="34"/>
  <c r="I5" i="34" s="1"/>
  <c r="Q33" i="34"/>
  <c r="Q5" i="34" s="1"/>
  <c r="S443" i="34"/>
  <c r="I122" i="34"/>
  <c r="T122" i="34"/>
  <c r="L157" i="34"/>
  <c r="P558" i="34"/>
  <c r="Q157" i="34"/>
  <c r="S157" i="34"/>
  <c r="R33" i="34"/>
  <c r="R5" i="34" s="1"/>
  <c r="M53" i="34"/>
  <c r="R122" i="34"/>
  <c r="K197" i="34"/>
  <c r="S197" i="34"/>
  <c r="U197" i="34"/>
  <c r="O197" i="34"/>
  <c r="K307" i="34"/>
  <c r="S307" i="34"/>
  <c r="M307" i="34"/>
  <c r="O307" i="34"/>
  <c r="I443" i="34"/>
  <c r="Q443" i="34"/>
  <c r="O443" i="34"/>
  <c r="J186" i="34"/>
  <c r="V443" i="34"/>
  <c r="M516" i="34"/>
  <c r="U516" i="34"/>
  <c r="O516" i="34"/>
  <c r="N594" i="34"/>
  <c r="V594" i="34"/>
  <c r="H443" i="34"/>
  <c r="H636" i="34"/>
  <c r="U53" i="34"/>
  <c r="K516" i="34"/>
  <c r="S516" i="34"/>
  <c r="T558" i="34"/>
  <c r="T594" i="34"/>
  <c r="U33" i="34"/>
  <c r="U5" i="34" s="1"/>
  <c r="K232" i="34"/>
  <c r="P594" i="34"/>
  <c r="R636" i="34"/>
  <c r="N516" i="34"/>
  <c r="V516" i="34"/>
  <c r="O594" i="34"/>
  <c r="O33" i="34"/>
  <c r="O5" i="34" s="1"/>
  <c r="K53" i="34"/>
  <c r="M558" i="34"/>
  <c r="U558" i="34"/>
  <c r="T157" i="34"/>
  <c r="H594" i="34"/>
  <c r="L33" i="34"/>
  <c r="L5" i="34" s="1"/>
  <c r="T33" i="34"/>
  <c r="T5" i="34" s="1"/>
  <c r="H186" i="34"/>
  <c r="U443" i="34"/>
  <c r="P516" i="34"/>
  <c r="I558" i="34"/>
  <c r="Q558" i="34"/>
  <c r="K558" i="34"/>
  <c r="I594" i="34"/>
  <c r="Q594" i="34"/>
  <c r="J53" i="34"/>
  <c r="R53" i="34"/>
  <c r="S53" i="34"/>
  <c r="M122" i="34"/>
  <c r="P157" i="34"/>
  <c r="R186" i="34"/>
  <c r="T186" i="34"/>
  <c r="W292" i="34"/>
  <c r="J443" i="34"/>
  <c r="R443" i="34"/>
  <c r="J558" i="34"/>
  <c r="R558" i="34"/>
  <c r="N558" i="34"/>
  <c r="T516" i="34"/>
  <c r="M594" i="34"/>
  <c r="U594" i="34"/>
  <c r="N53" i="34"/>
  <c r="V53" i="34"/>
  <c r="O53" i="34"/>
  <c r="K122" i="34"/>
  <c r="N157" i="34"/>
  <c r="V157" i="34"/>
  <c r="N186" i="34"/>
  <c r="V186" i="34"/>
  <c r="P186" i="34"/>
  <c r="T197" i="34"/>
  <c r="N443" i="34"/>
  <c r="W320" i="34"/>
  <c r="W445" i="34"/>
  <c r="W624" i="34"/>
  <c r="W622" i="34" s="1"/>
  <c r="O157" i="34"/>
  <c r="J157" i="34"/>
  <c r="R157" i="34"/>
  <c r="W638" i="34"/>
  <c r="V636" i="34"/>
  <c r="P636" i="34"/>
  <c r="J636" i="34"/>
  <c r="L636" i="34"/>
  <c r="T636" i="34"/>
  <c r="T53" i="34"/>
  <c r="P122" i="34"/>
  <c r="W566" i="34"/>
  <c r="V558" i="34"/>
  <c r="W604" i="34"/>
  <c r="M636" i="34"/>
  <c r="U636" i="34"/>
  <c r="J197" i="34"/>
  <c r="R197" i="34"/>
  <c r="O232" i="34"/>
  <c r="I232" i="34"/>
  <c r="R232" i="34"/>
  <c r="M232" i="34"/>
  <c r="U232" i="34"/>
  <c r="W266" i="34"/>
  <c r="J232" i="34"/>
  <c r="N232" i="34"/>
  <c r="V232" i="34"/>
  <c r="Q232" i="34"/>
  <c r="T232" i="34"/>
  <c r="W302" i="34"/>
  <c r="J307" i="34"/>
  <c r="R307" i="34"/>
  <c r="L307" i="34"/>
  <c r="T307" i="34"/>
  <c r="N307" i="34"/>
  <c r="V307" i="34"/>
  <c r="W325" i="34"/>
  <c r="W338" i="34"/>
  <c r="W364" i="34"/>
  <c r="W386" i="34"/>
  <c r="W419" i="34"/>
  <c r="P443" i="34"/>
  <c r="L443" i="34"/>
  <c r="T443" i="34"/>
  <c r="S558" i="34"/>
  <c r="O558" i="34"/>
  <c r="W248" i="34"/>
  <c r="W309" i="34"/>
  <c r="K33" i="34"/>
  <c r="K5" i="34" s="1"/>
  <c r="S33" i="34"/>
  <c r="S5" i="34" s="1"/>
  <c r="H53" i="34"/>
  <c r="P53" i="34"/>
  <c r="I53" i="34"/>
  <c r="U122" i="34"/>
  <c r="P232" i="34"/>
  <c r="I307" i="34"/>
  <c r="Q307" i="34"/>
  <c r="M443" i="34"/>
  <c r="W115" i="34"/>
  <c r="W571" i="34"/>
  <c r="W596" i="34"/>
  <c r="M197" i="34"/>
  <c r="W518" i="34"/>
  <c r="L558" i="34"/>
  <c r="H197" i="34"/>
  <c r="Q55" i="34"/>
  <c r="Q53" i="34" s="1"/>
  <c r="V197" i="34"/>
  <c r="W286" i="34"/>
  <c r="W560" i="34"/>
  <c r="N636" i="34"/>
  <c r="W280" i="34"/>
  <c r="P197" i="34"/>
  <c r="W542" i="34"/>
  <c r="P307" i="34"/>
  <c r="W463" i="34"/>
  <c r="H232" i="34"/>
  <c r="W305" i="34"/>
  <c r="H307" i="34"/>
  <c r="W35" i="34"/>
  <c r="W43" i="34"/>
  <c r="W79" i="34"/>
  <c r="W109" i="34"/>
  <c r="W151" i="34"/>
  <c r="W124" i="34"/>
  <c r="S122" i="34"/>
  <c r="W159" i="34"/>
  <c r="W179" i="34"/>
  <c r="U157" i="34"/>
  <c r="W192" i="34"/>
  <c r="W654" i="34"/>
  <c r="I636" i="34"/>
  <c r="Q636" i="34"/>
  <c r="S636" i="34"/>
  <c r="L232" i="34"/>
  <c r="W212" i="34"/>
  <c r="W199" i="34"/>
  <c r="N197" i="34"/>
  <c r="W223" i="34"/>
  <c r="L53" i="34"/>
  <c r="W469" i="34"/>
  <c r="W659" i="34"/>
  <c r="W272" i="34"/>
  <c r="W491" i="34"/>
  <c r="W489" i="34" s="1"/>
  <c r="W257" i="34"/>
  <c r="W576" i="34"/>
  <c r="W574" i="34" s="1"/>
  <c r="J33" i="34"/>
  <c r="J5" i="34" s="1"/>
  <c r="W312" i="34"/>
  <c r="W188" i="34"/>
  <c r="K157" i="34"/>
  <c r="W8" i="34"/>
  <c r="J122" i="34"/>
  <c r="K636" i="34"/>
  <c r="L197" i="34"/>
  <c r="O186" i="34"/>
  <c r="V5" i="34"/>
  <c r="S232" i="34"/>
  <c r="M157" i="34"/>
  <c r="I197" i="34"/>
  <c r="L516" i="34"/>
  <c r="O636" i="34"/>
  <c r="W395" i="34"/>
  <c r="H516" i="34"/>
  <c r="H442" i="34" s="1"/>
  <c r="W234" i="34"/>
  <c r="W6" i="34"/>
  <c r="W232" i="34" l="1"/>
  <c r="H573" i="34"/>
  <c r="U402" i="34"/>
  <c r="U307" i="34" s="1"/>
  <c r="U52" i="34" s="1"/>
  <c r="S442" i="34"/>
  <c r="W594" i="34"/>
  <c r="U442" i="34"/>
  <c r="N442" i="34"/>
  <c r="V442" i="34"/>
  <c r="S52" i="34"/>
  <c r="O442" i="34"/>
  <c r="J442" i="34"/>
  <c r="I442" i="34"/>
  <c r="K442" i="34"/>
  <c r="M442" i="34"/>
  <c r="T442" i="34"/>
  <c r="R442" i="34"/>
  <c r="Q442" i="34"/>
  <c r="P442" i="34"/>
  <c r="P52" i="34"/>
  <c r="R52" i="34"/>
  <c r="K52" i="34"/>
  <c r="T52" i="34"/>
  <c r="T2" i="34" s="1"/>
  <c r="O52" i="34"/>
  <c r="W186" i="34"/>
  <c r="N52" i="34"/>
  <c r="J52" i="34"/>
  <c r="M52" i="34"/>
  <c r="H52" i="34"/>
  <c r="W122" i="34"/>
  <c r="W516" i="34"/>
  <c r="V52" i="34"/>
  <c r="L442" i="34"/>
  <c r="W33" i="34"/>
  <c r="W5" i="34" s="1"/>
  <c r="W558" i="34"/>
  <c r="W636" i="34"/>
  <c r="I52" i="34"/>
  <c r="Q52" i="34"/>
  <c r="W55" i="34"/>
  <c r="W53" i="34" s="1"/>
  <c r="W443" i="34"/>
  <c r="W197" i="34"/>
  <c r="W157" i="34"/>
  <c r="L52" i="34"/>
  <c r="H2" i="34" l="1"/>
  <c r="U2" i="34"/>
  <c r="I2" i="34"/>
  <c r="J2" i="34"/>
  <c r="W402" i="34"/>
  <c r="S2" i="34"/>
  <c r="V2" i="34"/>
  <c r="K2" i="34"/>
  <c r="N2" i="34"/>
  <c r="L2" i="34"/>
  <c r="W573" i="34"/>
  <c r="P2" i="34"/>
  <c r="R2" i="34"/>
  <c r="O2" i="34"/>
  <c r="M2" i="34"/>
  <c r="W442" i="34"/>
  <c r="W307" i="34" l="1"/>
  <c r="W52" i="34" s="1"/>
  <c r="W2" i="34" s="1"/>
  <c r="Q2" i="34"/>
</calcChain>
</file>

<file path=xl/comments1.xml><?xml version="1.0" encoding="utf-8"?>
<comments xmlns="http://schemas.openxmlformats.org/spreadsheetml/2006/main">
  <authors>
    <author>usuario</author>
    <author>SECPLANEA</author>
    <author>MARTIN</author>
    <author>Equipo</author>
    <author>USUARIOTI</author>
    <author>EPIDEMIOLOGIA-PC</author>
    <author>ASUS</author>
    <author>ASEGURAMIENTO-PC</author>
    <author>Luffi</author>
    <author>LENOVO</author>
    <author>PEDRO HERNAN SUAREZ</author>
    <author>Usuario</author>
  </authors>
  <commentList>
    <comment ref="K7" authorId="0">
      <text>
        <r>
          <rPr>
            <b/>
            <sz val="9"/>
            <color indexed="81"/>
            <rFont val="Tahoma"/>
            <family val="2"/>
          </rPr>
          <t>67.5 Ley 99</t>
        </r>
      </text>
    </comment>
    <comment ref="L7" authorId="0">
      <text>
        <r>
          <rPr>
            <b/>
            <sz val="9"/>
            <color indexed="81"/>
            <rFont val="Tahoma"/>
            <family val="2"/>
          </rPr>
          <t>Transferencia CAM</t>
        </r>
      </text>
    </comment>
    <comment ref="L46" authorId="0">
      <text>
        <r>
          <rPr>
            <b/>
            <sz val="9"/>
            <color indexed="81"/>
            <rFont val="Tahoma"/>
            <family val="2"/>
          </rPr>
          <t>usuario:</t>
        </r>
        <r>
          <rPr>
            <sz val="9"/>
            <color indexed="81"/>
            <rFont val="Tahoma"/>
            <family val="2"/>
          </rPr>
          <t xml:space="preserve">
Incluye 374 millones de sobretasa bomberil</t>
        </r>
      </text>
    </comment>
    <comment ref="E59" authorId="1">
      <text>
        <r>
          <rPr>
            <b/>
            <sz val="9"/>
            <color indexed="81"/>
            <rFont val="Tahoma"/>
            <family val="2"/>
          </rPr>
          <t>SE PLANEA:</t>
        </r>
        <r>
          <rPr>
            <sz val="9"/>
            <color indexed="81"/>
            <rFont val="Tahoma"/>
            <family val="2"/>
          </rPr>
          <t xml:space="preserve">
se debe considerar la gestión con el gob dptal??? Aquí solo esta lo del mcpio.
19001 con el dpto</t>
        </r>
      </text>
    </comment>
    <comment ref="Q61" authorId="0">
      <text>
        <r>
          <rPr>
            <b/>
            <sz val="9"/>
            <color indexed="81"/>
            <rFont val="Tahoma"/>
            <family val="2"/>
          </rPr>
          <t>usuario:</t>
        </r>
        <r>
          <rPr>
            <sz val="9"/>
            <color indexed="81"/>
            <rFont val="Tahoma"/>
            <family val="2"/>
          </rPr>
          <t xml:space="preserve">
SGP CALIDAD </t>
        </r>
      </text>
    </comment>
    <comment ref="G62" authorId="0">
      <text>
        <r>
          <rPr>
            <b/>
            <sz val="9"/>
            <color indexed="81"/>
            <rFont val="Tahoma"/>
            <family val="2"/>
          </rPr>
          <t>usuario:</t>
        </r>
        <r>
          <rPr>
            <sz val="9"/>
            <color indexed="81"/>
            <rFont val="Tahoma"/>
            <family val="2"/>
          </rPr>
          <t xml:space="preserve">
Con recursos del post conflicto</t>
        </r>
      </text>
    </comment>
    <comment ref="G63" authorId="0">
      <text>
        <r>
          <rPr>
            <b/>
            <sz val="9"/>
            <color indexed="81"/>
            <rFont val="Tahoma"/>
            <family val="2"/>
          </rPr>
          <t>usuario:</t>
        </r>
        <r>
          <rPr>
            <sz val="9"/>
            <color indexed="81"/>
            <rFont val="Tahoma"/>
            <family val="2"/>
          </rPr>
          <t xml:space="preserve">
La meta se cumple con el personal de la secretaría </t>
        </r>
      </text>
    </comment>
    <comment ref="G65" authorId="0">
      <text>
        <r>
          <rPr>
            <b/>
            <sz val="9"/>
            <color indexed="81"/>
            <rFont val="Tahoma"/>
            <family val="2"/>
          </rPr>
          <t>usuario:</t>
        </r>
        <r>
          <rPr>
            <sz val="9"/>
            <color indexed="81"/>
            <rFont val="Tahoma"/>
            <family val="2"/>
          </rPr>
          <t xml:space="preserve">
El plan está diseñado, se requiere hacer el seguimiento. </t>
        </r>
      </text>
    </comment>
    <comment ref="E66" authorId="1">
      <text>
        <r>
          <rPr>
            <b/>
            <sz val="9"/>
            <color indexed="81"/>
            <rFont val="Tahoma"/>
            <family val="2"/>
          </rPr>
          <t>SECPLANEA:</t>
        </r>
        <r>
          <rPr>
            <sz val="9"/>
            <color indexed="81"/>
            <rFont val="Tahoma"/>
            <family val="2"/>
          </rPr>
          <t xml:space="preserve">
jornada única, los recursos pueden llegar en el 2016 o 2017  lo q esta es solo lo del mío</t>
        </r>
      </text>
    </comment>
    <comment ref="G66" authorId="0">
      <text>
        <r>
          <rPr>
            <b/>
            <sz val="9"/>
            <color indexed="81"/>
            <rFont val="Tahoma"/>
            <family val="2"/>
          </rPr>
          <t>usuario:</t>
        </r>
        <r>
          <rPr>
            <sz val="9"/>
            <color indexed="81"/>
            <rFont val="Tahoma"/>
            <family val="2"/>
          </rPr>
          <t xml:space="preserve">
El cumpliento de esta meta depende del giro de $ 4.058 millones del reintegro de recursos FONPET, en la medida que estos recursos se aprueben se proyecta el cumplimiento de la meta. Los recursos serán sin situación de fondos SSF. (Un colegio sería la IE La Laguna y el segundo posiblemente la IE Winnipeg sector urbano). Fondo de financiamiento de infraestructura educativa FFIE</t>
        </r>
      </text>
    </comment>
    <comment ref="E73" authorId="0">
      <text>
        <r>
          <rPr>
            <b/>
            <sz val="9"/>
            <color indexed="81"/>
            <rFont val="Tahoma"/>
            <family val="2"/>
          </rPr>
          <t>usuario:</t>
        </r>
        <r>
          <rPr>
            <sz val="9"/>
            <color indexed="81"/>
            <rFont val="Tahoma"/>
            <family val="2"/>
          </rPr>
          <t xml:space="preserve">
Meta de gestión.</t>
        </r>
      </text>
    </comment>
    <comment ref="Q77" authorId="0">
      <text>
        <r>
          <rPr>
            <b/>
            <sz val="9"/>
            <color indexed="81"/>
            <rFont val="Tahoma"/>
            <family val="2"/>
          </rPr>
          <t>usuario:</t>
        </r>
        <r>
          <rPr>
            <sz val="9"/>
            <color indexed="81"/>
            <rFont val="Tahoma"/>
            <family val="2"/>
          </rPr>
          <t xml:space="preserve">
Menos 190.394 + 60.000 millones</t>
        </r>
      </text>
    </comment>
    <comment ref="E80" authorId="1">
      <text>
        <r>
          <rPr>
            <b/>
            <sz val="9"/>
            <color indexed="81"/>
            <rFont val="Tahoma"/>
            <family val="2"/>
          </rPr>
          <t>SECPLANEA:</t>
        </r>
        <r>
          <rPr>
            <sz val="9"/>
            <color indexed="81"/>
            <rFont val="Tahoma"/>
            <family val="2"/>
          </rPr>
          <t xml:space="preserve">
Meta de gestión </t>
        </r>
      </text>
    </comment>
    <comment ref="J81" authorId="2">
      <text>
        <r>
          <rPr>
            <b/>
            <sz val="9"/>
            <color indexed="81"/>
            <rFont val="Tahoma"/>
            <family val="2"/>
          </rPr>
          <t>MARTIN:</t>
        </r>
        <r>
          <rPr>
            <sz val="9"/>
            <color indexed="81"/>
            <rFont val="Tahoma"/>
            <family val="2"/>
          </rPr>
          <t xml:space="preserve">
Recursos de S.G.P Prestación del servicio</t>
        </r>
      </text>
    </comment>
    <comment ref="I88" authorId="3">
      <text>
        <r>
          <rPr>
            <b/>
            <sz val="9"/>
            <color indexed="81"/>
            <rFont val="Tahoma"/>
            <family val="2"/>
          </rPr>
          <t>Fondo prouniversidades</t>
        </r>
      </text>
    </comment>
    <comment ref="E89" authorId="0">
      <text>
        <r>
          <rPr>
            <b/>
            <sz val="9"/>
            <color indexed="81"/>
            <rFont val="Tahoma"/>
            <family val="2"/>
          </rPr>
          <t>usuario:</t>
        </r>
        <r>
          <rPr>
            <sz val="9"/>
            <color indexed="81"/>
            <rFont val="Tahoma"/>
            <family val="2"/>
          </rPr>
          <t xml:space="preserve">
Se debe formular el proyecto y establecer costos por cada uno de los rubros.</t>
        </r>
      </text>
    </comment>
    <comment ref="E95" authorId="1">
      <text>
        <r>
          <rPr>
            <b/>
            <sz val="9"/>
            <color indexed="81"/>
            <rFont val="Tahoma"/>
            <family val="2"/>
          </rPr>
          <t>SECPLANEA:</t>
        </r>
        <r>
          <rPr>
            <sz val="9"/>
            <color indexed="81"/>
            <rFont val="Tahoma"/>
            <family val="2"/>
          </rPr>
          <t xml:space="preserve">
modificar el acuerdo que establece que el apoyo es los mejores 50.</t>
        </r>
      </text>
    </comment>
    <comment ref="L95" authorId="0">
      <text>
        <r>
          <rPr>
            <b/>
            <sz val="9"/>
            <color indexed="81"/>
            <rFont val="Tahoma"/>
            <family val="2"/>
          </rPr>
          <t>usuario:</t>
        </r>
        <r>
          <rPr>
            <sz val="9"/>
            <color indexed="81"/>
            <rFont val="Tahoma"/>
            <family val="2"/>
          </rPr>
          <t xml:space="preserve">
Incluye 175 millones del fondo pro universidad</t>
        </r>
      </text>
    </comment>
    <comment ref="E96" authorId="1">
      <text>
        <r>
          <rPr>
            <b/>
            <sz val="9"/>
            <color indexed="81"/>
            <rFont val="Tahoma"/>
            <family val="2"/>
          </rPr>
          <t>SECPLANEA:</t>
        </r>
        <r>
          <rPr>
            <sz val="9"/>
            <color indexed="81"/>
            <rFont val="Tahoma"/>
            <family val="2"/>
          </rPr>
          <t xml:space="preserve">
no se ha determinado cuanto puede costar.</t>
        </r>
      </text>
    </comment>
    <comment ref="E98" authorId="1">
      <text>
        <r>
          <rPr>
            <b/>
            <sz val="9"/>
            <color indexed="81"/>
            <rFont val="Tahoma"/>
            <family val="2"/>
          </rPr>
          <t>SECPLANEA:</t>
        </r>
        <r>
          <rPr>
            <sz val="9"/>
            <color indexed="81"/>
            <rFont val="Tahoma"/>
            <family val="2"/>
          </rPr>
          <t xml:space="preserve">
SE FINANCIA CON RECURSOS DE LA OCAD DPTAL</t>
        </r>
      </text>
    </comment>
    <comment ref="E99" authorId="1">
      <text>
        <r>
          <rPr>
            <b/>
            <sz val="9"/>
            <color indexed="81"/>
            <rFont val="Tahoma"/>
            <family val="2"/>
          </rPr>
          <t>SECPLANEA:</t>
        </r>
        <r>
          <rPr>
            <sz val="9"/>
            <color indexed="81"/>
            <rFont val="Tahoma"/>
            <family val="2"/>
          </rPr>
          <t xml:space="preserve">
es necesario asignarle recursos???</t>
        </r>
      </text>
    </comment>
    <comment ref="E108" authorId="0">
      <text>
        <r>
          <rPr>
            <b/>
            <sz val="9"/>
            <color indexed="81"/>
            <rFont val="Tahoma"/>
            <family val="2"/>
          </rPr>
          <t>usuario:</t>
        </r>
        <r>
          <rPr>
            <sz val="9"/>
            <color indexed="81"/>
            <rFont val="Tahoma"/>
            <family val="2"/>
          </rPr>
          <t xml:space="preserve">
Guacacallo, Jorge Villamil, Villa Fátima y Jose Eustasio Rivera</t>
        </r>
      </text>
    </comment>
    <comment ref="J108" authorId="0">
      <text>
        <r>
          <rPr>
            <b/>
            <sz val="9"/>
            <color indexed="81"/>
            <rFont val="Tahoma"/>
            <family val="2"/>
          </rPr>
          <t>usuario:</t>
        </r>
        <r>
          <rPr>
            <sz val="9"/>
            <color indexed="81"/>
            <rFont val="Tahoma"/>
            <family val="2"/>
          </rPr>
          <t xml:space="preserve">
Ingresan $ 1.500 millones cuando el créditó esté aprobado</t>
        </r>
      </text>
    </comment>
    <comment ref="E113" authorId="1">
      <text>
        <r>
          <rPr>
            <b/>
            <sz val="9"/>
            <color indexed="81"/>
            <rFont val="Tahoma"/>
            <family val="2"/>
          </rPr>
          <t>SECPLANEA:</t>
        </r>
        <r>
          <rPr>
            <sz val="9"/>
            <color indexed="81"/>
            <rFont val="Tahoma"/>
            <family val="2"/>
          </rPr>
          <t xml:space="preserve">
no cuesta nada es solo la asesoría.</t>
        </r>
      </text>
    </comment>
    <comment ref="E116" authorId="1">
      <text>
        <r>
          <rPr>
            <b/>
            <sz val="9"/>
            <color indexed="81"/>
            <rFont val="Tahoma"/>
            <family val="2"/>
          </rPr>
          <t>SECPLANEA:</t>
        </r>
        <r>
          <rPr>
            <sz val="9"/>
            <color indexed="81"/>
            <rFont val="Tahoma"/>
            <family val="2"/>
          </rPr>
          <t xml:space="preserve">
se le deben asignar recursos?</t>
        </r>
      </text>
    </comment>
    <comment ref="E117" authorId="1">
      <text>
        <r>
          <rPr>
            <b/>
            <sz val="9"/>
            <color indexed="81"/>
            <rFont val="Tahoma"/>
            <family val="2"/>
          </rPr>
          <t>SECPLANEA:</t>
        </r>
        <r>
          <rPr>
            <sz val="9"/>
            <color indexed="81"/>
            <rFont val="Tahoma"/>
            <family val="2"/>
          </rPr>
          <t xml:space="preserve">
pendiente determinar cuanto cuesta</t>
        </r>
      </text>
    </comment>
    <comment ref="M121" authorId="2">
      <text>
        <r>
          <rPr>
            <b/>
            <sz val="9"/>
            <color indexed="81"/>
            <rFont val="Tahoma"/>
            <family val="2"/>
          </rPr>
          <t>MARTIN:</t>
        </r>
        <r>
          <rPr>
            <sz val="9"/>
            <color indexed="81"/>
            <rFont val="Tahoma"/>
            <family val="2"/>
          </rPr>
          <t xml:space="preserve">
Recursos de asignación directa S.G.R.</t>
        </r>
      </text>
    </comment>
    <comment ref="G191" authorId="0">
      <text>
        <r>
          <rPr>
            <b/>
            <sz val="9"/>
            <color indexed="81"/>
            <rFont val="Tahoma"/>
            <family val="2"/>
          </rPr>
          <t>usuario:</t>
        </r>
        <r>
          <rPr>
            <sz val="9"/>
            <color indexed="81"/>
            <rFont val="Tahoma"/>
            <family val="2"/>
          </rPr>
          <t xml:space="preserve">
meta cumplida en el 2016 (1.300 millones)</t>
        </r>
      </text>
    </comment>
    <comment ref="E200" authorId="0">
      <text>
        <r>
          <rPr>
            <b/>
            <sz val="9"/>
            <color indexed="81"/>
            <rFont val="Tahoma"/>
            <family val="2"/>
          </rPr>
          <t>usuario:</t>
        </r>
        <r>
          <rPr>
            <sz val="9"/>
            <color indexed="81"/>
            <rFont val="Tahoma"/>
            <family val="2"/>
          </rPr>
          <t xml:space="preserve">
PDA: $ 2.770.296.357
LA PRIMERA FASE YA ESTÁ EN EJECUCIÓN </t>
        </r>
      </text>
    </comment>
    <comment ref="E203" authorId="0">
      <text>
        <r>
          <rPr>
            <b/>
            <sz val="9"/>
            <color indexed="81"/>
            <rFont val="Tahoma"/>
            <family val="2"/>
          </rPr>
          <t>usuario:</t>
        </r>
        <r>
          <rPr>
            <sz val="9"/>
            <color indexed="81"/>
            <rFont val="Tahoma"/>
            <family val="2"/>
          </rPr>
          <t xml:space="preserve">
No requiere financiación xq lo paga el usuario</t>
        </r>
      </text>
    </comment>
    <comment ref="E213" authorId="0">
      <text>
        <r>
          <rPr>
            <b/>
            <sz val="9"/>
            <color indexed="81"/>
            <rFont val="Tahoma"/>
            <family val="2"/>
          </rPr>
          <t>usuario:</t>
        </r>
        <r>
          <rPr>
            <sz val="9"/>
            <color indexed="81"/>
            <rFont val="Tahoma"/>
            <family val="2"/>
          </rPr>
          <t xml:space="preserve">
$ 570 millones 
se dejan 30 para cofinanciar x año </t>
        </r>
      </text>
    </comment>
    <comment ref="E216" authorId="0">
      <text>
        <r>
          <rPr>
            <b/>
            <sz val="9"/>
            <color indexed="81"/>
            <rFont val="Tahoma"/>
            <family val="2"/>
          </rPr>
          <t>usuario:</t>
        </r>
        <r>
          <rPr>
            <sz val="9"/>
            <color indexed="81"/>
            <rFont val="Tahoma"/>
            <family val="2"/>
          </rPr>
          <t xml:space="preserve">
7 millones x cada una 
$ 1.400 millones </t>
        </r>
      </text>
    </comment>
    <comment ref="E219" authorId="0">
      <text>
        <r>
          <rPr>
            <b/>
            <sz val="9"/>
            <color indexed="81"/>
            <rFont val="Tahoma"/>
            <family val="2"/>
          </rPr>
          <t>usuario:</t>
        </r>
        <r>
          <rPr>
            <sz val="9"/>
            <color indexed="81"/>
            <rFont val="Tahoma"/>
            <family val="2"/>
          </rPr>
          <t xml:space="preserve">
100 c/u</t>
        </r>
      </text>
    </comment>
    <comment ref="E220" authorId="0">
      <text>
        <r>
          <rPr>
            <b/>
            <sz val="9"/>
            <color indexed="81"/>
            <rFont val="Tahoma"/>
            <family val="2"/>
          </rPr>
          <t>usuario:</t>
        </r>
        <r>
          <rPr>
            <sz val="9"/>
            <color indexed="81"/>
            <rFont val="Tahoma"/>
            <family val="2"/>
          </rPr>
          <t xml:space="preserve">
Se logra con la meta anterior </t>
        </r>
      </text>
    </comment>
    <comment ref="E221" authorId="0">
      <text>
        <r>
          <rPr>
            <b/>
            <sz val="9"/>
            <color indexed="81"/>
            <rFont val="Tahoma"/>
            <family val="2"/>
          </rPr>
          <t>usuario:</t>
        </r>
        <r>
          <rPr>
            <sz val="9"/>
            <color indexed="81"/>
            <rFont val="Tahoma"/>
            <family val="2"/>
          </rPr>
          <t xml:space="preserve">
pozo séptico 1,5 c/u</t>
        </r>
      </text>
    </comment>
    <comment ref="E222" authorId="0">
      <text>
        <r>
          <rPr>
            <b/>
            <sz val="9"/>
            <color indexed="81"/>
            <rFont val="Tahoma"/>
            <family val="2"/>
          </rPr>
          <t>usuario:</t>
        </r>
        <r>
          <rPr>
            <sz val="9"/>
            <color indexed="81"/>
            <rFont val="Tahoma"/>
            <family val="2"/>
          </rPr>
          <t xml:space="preserve">
$ 300 </t>
        </r>
      </text>
    </comment>
    <comment ref="E224" authorId="0">
      <text>
        <r>
          <rPr>
            <b/>
            <sz val="9"/>
            <color indexed="81"/>
            <rFont val="Tahoma"/>
            <family val="2"/>
          </rPr>
          <t>usuario:</t>
        </r>
        <r>
          <rPr>
            <sz val="9"/>
            <color indexed="81"/>
            <rFont val="Tahoma"/>
            <family val="2"/>
          </rPr>
          <t xml:space="preserve">
$ 350
AL 250
EP 100</t>
        </r>
      </text>
    </comment>
    <comment ref="E225" authorId="0">
      <text>
        <r>
          <rPr>
            <b/>
            <sz val="9"/>
            <color indexed="81"/>
            <rFont val="Tahoma"/>
            <family val="2"/>
          </rPr>
          <t>usuario:</t>
        </r>
        <r>
          <rPr>
            <sz val="9"/>
            <color indexed="81"/>
            <rFont val="Tahoma"/>
            <family val="2"/>
          </rPr>
          <t xml:space="preserve">
</t>
        </r>
      </text>
    </comment>
    <comment ref="E229" authorId="0">
      <text>
        <r>
          <rPr>
            <b/>
            <sz val="9"/>
            <color indexed="81"/>
            <rFont val="Tahoma"/>
            <family val="2"/>
          </rPr>
          <t>usuario:</t>
        </r>
        <r>
          <rPr>
            <sz val="9"/>
            <color indexed="81"/>
            <rFont val="Tahoma"/>
            <family val="2"/>
          </rPr>
          <t xml:space="preserve">
300</t>
        </r>
      </text>
    </comment>
    <comment ref="L290" authorId="0">
      <text>
        <r>
          <rPr>
            <b/>
            <sz val="9"/>
            <color indexed="81"/>
            <rFont val="Tahoma"/>
            <family val="2"/>
          </rPr>
          <t>usuario:</t>
        </r>
        <r>
          <rPr>
            <sz val="9"/>
            <color indexed="81"/>
            <rFont val="Tahoma"/>
            <family val="2"/>
          </rPr>
          <t xml:space="preserve">
Fondo Estampilla Adulto Mayor</t>
        </r>
      </text>
    </comment>
    <comment ref="L293" authorId="0">
      <text>
        <r>
          <rPr>
            <b/>
            <sz val="9"/>
            <color indexed="81"/>
            <rFont val="Tahoma"/>
            <family val="2"/>
          </rPr>
          <t>usuario:</t>
        </r>
        <r>
          <rPr>
            <sz val="9"/>
            <color indexed="81"/>
            <rFont val="Tahoma"/>
            <family val="2"/>
          </rPr>
          <t xml:space="preserve">
Fondo para la población desplazada</t>
        </r>
      </text>
    </comment>
    <comment ref="E315" authorId="4">
      <text>
        <r>
          <rPr>
            <b/>
            <sz val="9"/>
            <color indexed="81"/>
            <rFont val="Tahoma"/>
            <family val="2"/>
          </rPr>
          <t>USUARIOTI:</t>
        </r>
        <r>
          <rPr>
            <sz val="9"/>
            <color indexed="81"/>
            <rFont val="Tahoma"/>
            <family val="2"/>
          </rPr>
          <t xml:space="preserve">
9 muerte en 2015 /24550 población de 30 a 70 años </t>
        </r>
      </text>
    </comment>
    <comment ref="E317" authorId="4">
      <text>
        <r>
          <rPr>
            <b/>
            <sz val="9"/>
            <color indexed="81"/>
            <rFont val="Tahoma"/>
            <family val="2"/>
          </rPr>
          <t>USUARIOTI:</t>
        </r>
        <r>
          <rPr>
            <sz val="9"/>
            <color indexed="81"/>
            <rFont val="Tahoma"/>
            <family val="2"/>
          </rPr>
          <t xml:space="preserve">
planteamos la meta considerando el dato preliminar  --10 muertes 2015/ 24.550 personas  entre 30 y 70 años   porque en el 2013 se presentaron  2 muertes( no cumpliríamos la meta. </t>
        </r>
      </text>
    </comment>
    <comment ref="E318" authorId="1">
      <text>
        <r>
          <rPr>
            <b/>
            <sz val="9"/>
            <color indexed="81"/>
            <rFont val="Tahoma"/>
            <family val="2"/>
          </rPr>
          <t>SE PLANEA:</t>
        </r>
        <r>
          <rPr>
            <sz val="9"/>
            <color indexed="81"/>
            <rFont val="Tahoma"/>
            <family val="2"/>
          </rPr>
          <t xml:space="preserve">
se plantea por debajo de 24 porque el dato DANE 2015 es preliminar.</t>
        </r>
      </text>
    </comment>
    <comment ref="E322" authorId="4">
      <text>
        <r>
          <rPr>
            <b/>
            <sz val="9"/>
            <color indexed="81"/>
            <rFont val="Tahoma"/>
            <family val="2"/>
          </rPr>
          <t>USUARIOTI:</t>
        </r>
        <r>
          <rPr>
            <sz val="9"/>
            <color indexed="81"/>
            <rFont val="Tahoma"/>
            <family val="2"/>
          </rPr>
          <t xml:space="preserve">
109 intentos de suicidio ( dato municipio) /125839 habitantes DANE 2015  x 100.000</t>
        </r>
      </text>
    </comment>
    <comment ref="F323" authorId="4">
      <text>
        <r>
          <rPr>
            <b/>
            <sz val="9"/>
            <color indexed="81"/>
            <rFont val="Tahoma"/>
            <family val="2"/>
          </rPr>
          <t>USUARIOTI:</t>
        </r>
        <r>
          <rPr>
            <sz val="9"/>
            <color indexed="81"/>
            <rFont val="Tahoma"/>
            <family val="2"/>
          </rPr>
          <t xml:space="preserve">
49casos  /121049 población 2013 x 100.000</t>
        </r>
      </text>
    </comment>
    <comment ref="E327" authorId="4">
      <text>
        <r>
          <rPr>
            <b/>
            <sz val="9"/>
            <color indexed="81"/>
            <rFont val="Tahoma"/>
            <family val="2"/>
          </rPr>
          <t xml:space="preserve">plan decenal plantea  reducir a 2.60   a l año 2021
planteamos disminuirla al 3,5 considerando que a 2019
total de numero de casos viejos y nuevos/  total niños  menores de 5 años </t>
        </r>
      </text>
    </comment>
    <comment ref="E328" authorId="4">
      <text>
        <r>
          <rPr>
            <b/>
            <sz val="9"/>
            <color indexed="81"/>
            <rFont val="Tahoma"/>
            <family val="2"/>
          </rPr>
          <t>USUARIOTI:</t>
        </r>
        <r>
          <rPr>
            <sz val="9"/>
            <color indexed="81"/>
            <rFont val="Tahoma"/>
            <family val="2"/>
          </rPr>
          <t xml:space="preserve">
plan decenal plantea 8.0  al 2021</t>
        </r>
      </text>
    </comment>
    <comment ref="E329" authorId="4">
      <text>
        <r>
          <rPr>
            <b/>
            <sz val="9"/>
            <color indexed="81"/>
            <rFont val="Tahoma"/>
            <family val="2"/>
          </rPr>
          <t>USUARIOTI:</t>
        </r>
        <r>
          <rPr>
            <sz val="9"/>
            <color indexed="81"/>
            <rFont val="Tahoma"/>
            <family val="2"/>
          </rPr>
          <t xml:space="preserve">
plan decenal plantea  reducir a 18 la tasa x 1.000 nv  en el 2021</t>
        </r>
      </text>
    </comment>
    <comment ref="F329" authorId="4">
      <text>
        <r>
          <rPr>
            <b/>
            <sz val="9"/>
            <color indexed="81"/>
            <rFont val="Tahoma"/>
            <family val="2"/>
          </rPr>
          <t>USUARIOTI:</t>
        </r>
        <r>
          <rPr>
            <sz val="9"/>
            <color indexed="81"/>
            <rFont val="Tahoma"/>
            <family val="2"/>
          </rPr>
          <t xml:space="preserve">
</t>
        </r>
      </text>
    </comment>
    <comment ref="E343" authorId="4">
      <text>
        <r>
          <rPr>
            <b/>
            <sz val="9"/>
            <color indexed="81"/>
            <rFont val="Tahoma"/>
            <family val="2"/>
          </rPr>
          <t>USUARIOTI:</t>
        </r>
        <r>
          <rPr>
            <sz val="9"/>
            <color indexed="81"/>
            <rFont val="Tahoma"/>
            <family val="2"/>
          </rPr>
          <t xml:space="preserve">
plan decenal plantea alcanzar la tasa de 61 x 1000 nv  para el 2021</t>
        </r>
      </text>
    </comment>
    <comment ref="E355" authorId="4">
      <text>
        <r>
          <rPr>
            <b/>
            <sz val="9"/>
            <color indexed="81"/>
            <rFont val="Tahoma"/>
            <family val="2"/>
          </rPr>
          <t>USUARIOTI:</t>
        </r>
        <r>
          <rPr>
            <sz val="9"/>
            <color indexed="81"/>
            <rFont val="Tahoma"/>
            <family val="2"/>
          </rPr>
          <t xml:space="preserve">
No de maternas / No total de nv  x 100.000</t>
        </r>
      </text>
    </comment>
    <comment ref="E365" authorId="5">
      <text>
        <r>
          <rPr>
            <b/>
            <sz val="9"/>
            <color indexed="81"/>
            <rFont val="Tahoma"/>
            <family val="2"/>
          </rPr>
          <t>EPIDEMIOLOGIA-PC:</t>
        </r>
        <r>
          <rPr>
            <sz val="9"/>
            <color indexed="81"/>
            <rFont val="Tahoma"/>
            <family val="2"/>
          </rPr>
          <t xml:space="preserve">
2189 es la meta del ministerio para el municipio en el 2015</t>
        </r>
      </text>
    </comment>
    <comment ref="E366" authorId="6">
      <text>
        <r>
          <rPr>
            <b/>
            <sz val="9"/>
            <color indexed="81"/>
            <rFont val="Tahoma"/>
            <family val="2"/>
          </rPr>
          <t>ASUS:</t>
        </r>
        <r>
          <rPr>
            <sz val="9"/>
            <color indexed="81"/>
            <rFont val="Tahoma"/>
            <family val="2"/>
          </rPr>
          <t xml:space="preserve">
</t>
        </r>
      </text>
    </comment>
    <comment ref="E380" authorId="7">
      <text>
        <r>
          <rPr>
            <b/>
            <sz val="9"/>
            <color indexed="81"/>
            <rFont val="Tahoma"/>
            <family val="2"/>
          </rPr>
          <t>ASEGURAMIENTO-PC:</t>
        </r>
        <r>
          <rPr>
            <sz val="9"/>
            <color indexed="81"/>
            <rFont val="Tahoma"/>
            <family val="2"/>
          </rPr>
          <t xml:space="preserve">
las 6 metas siguientes se le asignaron los recursos de vigilancia epidemiológica</t>
        </r>
      </text>
    </comment>
    <comment ref="E387" authorId="7">
      <text>
        <r>
          <rPr>
            <b/>
            <sz val="9"/>
            <color indexed="81"/>
            <rFont val="Tahoma"/>
            <family val="2"/>
          </rPr>
          <t>se distribuyeron 3 millones de un rubro que ya esta creado pero no le han asignado los recursos. Pdte. Hablar secre a hacienda</t>
        </r>
      </text>
    </comment>
    <comment ref="E396" authorId="7">
      <text>
        <r>
          <rPr>
            <b/>
            <sz val="9"/>
            <color indexed="81"/>
            <rFont val="Tahoma"/>
            <family val="2"/>
          </rPr>
          <t>se asignaron recursos de gestión para el desarrollo funcional y operativo de la secretaria</t>
        </r>
      </text>
    </comment>
    <comment ref="E403" authorId="8">
      <text>
        <r>
          <rPr>
            <b/>
            <sz val="9"/>
            <color indexed="81"/>
            <rFont val="Tahoma"/>
            <family val="2"/>
          </rPr>
          <t>se asignan recursos de gestión para el desarrollo funcional y operativo</t>
        </r>
      </text>
    </comment>
    <comment ref="E405" authorId="8">
      <text>
        <r>
          <rPr>
            <b/>
            <sz val="9"/>
            <color indexed="81"/>
            <rFont val="Tahoma"/>
            <family val="2"/>
          </rPr>
          <t>Luffi:</t>
        </r>
        <r>
          <rPr>
            <sz val="9"/>
            <color indexed="81"/>
            <rFont val="Tahoma"/>
            <family val="2"/>
          </rPr>
          <t xml:space="preserve">
recursos enfermedades prevalentes de a infancia </t>
        </r>
      </text>
    </comment>
    <comment ref="E410" authorId="8">
      <text>
        <r>
          <rPr>
            <b/>
            <sz val="9"/>
            <color indexed="81"/>
            <rFont val="Tahoma"/>
            <family val="2"/>
          </rPr>
          <t xml:space="preserve">a las 9 metas siguientes se asigna recursos de gestión para el desarrollo operativo y funcional </t>
        </r>
      </text>
    </comment>
    <comment ref="E431" authorId="8">
      <text>
        <r>
          <rPr>
            <b/>
            <sz val="9"/>
            <color indexed="81"/>
            <rFont val="Tahoma"/>
            <family val="2"/>
          </rPr>
          <t>Luffi:</t>
        </r>
        <r>
          <rPr>
            <sz val="9"/>
            <color indexed="81"/>
            <rFont val="Tahoma"/>
            <family val="2"/>
          </rPr>
          <t xml:space="preserve">
prestación de  servicios se asignan recursos  de gestión para el desarrollo operativo y funcional </t>
        </r>
      </text>
    </comment>
    <comment ref="E436" authorId="8">
      <text>
        <r>
          <rPr>
            <b/>
            <sz val="9"/>
            <color indexed="81"/>
            <rFont val="Tahoma"/>
            <family val="2"/>
          </rPr>
          <t xml:space="preserve">aseguramiento </t>
        </r>
      </text>
    </comment>
    <comment ref="V471" authorId="0">
      <text>
        <r>
          <rPr>
            <b/>
            <sz val="9"/>
            <color indexed="81"/>
            <rFont val="Tahoma"/>
            <family val="2"/>
          </rPr>
          <t>usuario:</t>
        </r>
        <r>
          <rPr>
            <sz val="9"/>
            <color indexed="81"/>
            <rFont val="Tahoma"/>
            <family val="2"/>
          </rPr>
          <t xml:space="preserve">
adicionar 50 de regalias </t>
        </r>
      </text>
    </comment>
    <comment ref="G477" authorId="9">
      <text>
        <r>
          <rPr>
            <b/>
            <sz val="9"/>
            <color indexed="81"/>
            <rFont val="Tahoma"/>
            <family val="2"/>
          </rPr>
          <t>LENOVO:</t>
        </r>
        <r>
          <rPr>
            <sz val="9"/>
            <color indexed="81"/>
            <rFont val="Tahoma"/>
            <family val="2"/>
          </rPr>
          <t xml:space="preserve">
SE DEJAN 6 EN VEZ DE 5 POR REPLANTEAMIENTO DE META</t>
        </r>
      </text>
    </comment>
    <comment ref="V500" authorId="0">
      <text>
        <r>
          <rPr>
            <b/>
            <sz val="9"/>
            <color indexed="81"/>
            <rFont val="Tahoma"/>
            <family val="2"/>
          </rPr>
          <t xml:space="preserve">adicionar 500 de regalias </t>
        </r>
      </text>
    </comment>
    <comment ref="K526" authorId="10">
      <text>
        <r>
          <rPr>
            <b/>
            <sz val="9"/>
            <color indexed="81"/>
            <rFont val="Calibri"/>
            <family val="2"/>
          </rPr>
          <t>FONPET</t>
        </r>
      </text>
    </comment>
    <comment ref="L540" authorId="0">
      <text>
        <r>
          <rPr>
            <b/>
            <sz val="9"/>
            <color indexed="81"/>
            <rFont val="Tahoma"/>
            <family val="2"/>
          </rPr>
          <t>usuario:</t>
        </r>
        <r>
          <rPr>
            <sz val="9"/>
            <color indexed="81"/>
            <rFont val="Tahoma"/>
            <family val="2"/>
          </rPr>
          <t xml:space="preserve">
Incluye 25 millones del fondo de valorización</t>
        </r>
      </text>
    </comment>
    <comment ref="E603" authorId="11">
      <text>
        <r>
          <rPr>
            <b/>
            <sz val="9"/>
            <color indexed="81"/>
            <rFont val="Tahoma"/>
            <family val="2"/>
          </rPr>
          <t>Usuario:</t>
        </r>
        <r>
          <rPr>
            <sz val="9"/>
            <color indexed="81"/>
            <rFont val="Tahoma"/>
            <family val="2"/>
          </rPr>
          <t xml:space="preserve">
Coordinar  con el Dr. Pedro Suárez</t>
        </r>
      </text>
    </comment>
    <comment ref="J603" authorId="0">
      <text>
        <r>
          <rPr>
            <sz val="9"/>
            <color indexed="81"/>
            <rFont val="Tahoma"/>
            <family val="2"/>
          </rPr>
          <t xml:space="preserve">500 de actualizacion catastral
</t>
        </r>
      </text>
    </comment>
    <comment ref="E610" authorId="11">
      <text>
        <r>
          <rPr>
            <b/>
            <sz val="9"/>
            <color indexed="81"/>
            <rFont val="Tahoma"/>
            <family val="2"/>
          </rPr>
          <t>Usuario:</t>
        </r>
        <r>
          <rPr>
            <sz val="9"/>
            <color indexed="81"/>
            <rFont val="Tahoma"/>
            <family val="2"/>
          </rPr>
          <t xml:space="preserve">
consultar al Dr. Pedro Suarez.</t>
        </r>
      </text>
    </comment>
    <comment ref="E611" authorId="11">
      <text>
        <r>
          <rPr>
            <b/>
            <sz val="9"/>
            <color indexed="81"/>
            <rFont val="Tahoma"/>
            <family val="2"/>
          </rPr>
          <t>Usuario:</t>
        </r>
        <r>
          <rPr>
            <sz val="9"/>
            <color indexed="81"/>
            <rFont val="Tahoma"/>
            <family val="2"/>
          </rPr>
          <t xml:space="preserve">
Definir con el Dr. Pedro S. y determinar la conveniencia</t>
        </r>
      </text>
    </comment>
    <comment ref="E613" authorId="11">
      <text>
        <r>
          <rPr>
            <b/>
            <sz val="9"/>
            <color indexed="81"/>
            <rFont val="Tahoma"/>
            <family val="2"/>
          </rPr>
          <t>Usuario:</t>
        </r>
        <r>
          <rPr>
            <sz val="9"/>
            <color indexed="81"/>
            <rFont val="Tahoma"/>
            <family val="2"/>
          </rPr>
          <t xml:space="preserve">
Definir con el Dr. Pedro Suárez</t>
        </r>
      </text>
    </comment>
    <comment ref="L620" authorId="0">
      <text>
        <r>
          <rPr>
            <b/>
            <sz val="9"/>
            <color indexed="81"/>
            <rFont val="Tahoma"/>
            <family val="2"/>
          </rPr>
          <t>usuario:</t>
        </r>
        <r>
          <rPr>
            <sz val="9"/>
            <color indexed="81"/>
            <rFont val="Tahoma"/>
            <family val="2"/>
          </rPr>
          <t xml:space="preserve">
Restructuración de pasivos (CUOTAS PARTES)</t>
        </r>
      </text>
    </comment>
    <comment ref="S620" authorId="0">
      <text>
        <r>
          <rPr>
            <b/>
            <sz val="9"/>
            <color indexed="81"/>
            <rFont val="Tahoma"/>
            <family val="2"/>
          </rPr>
          <t>usuario:</t>
        </r>
        <r>
          <rPr>
            <sz val="9"/>
            <color indexed="81"/>
            <rFont val="Tahoma"/>
            <family val="2"/>
          </rPr>
          <t xml:space="preserve">
Recursos SGP FONPET</t>
        </r>
      </text>
    </comment>
    <comment ref="L662" authorId="0">
      <text>
        <r>
          <rPr>
            <b/>
            <sz val="9"/>
            <color indexed="81"/>
            <rFont val="Tahoma"/>
            <family val="2"/>
          </rPr>
          <t>usuario:</t>
        </r>
        <r>
          <rPr>
            <sz val="9"/>
            <color indexed="81"/>
            <rFont val="Tahoma"/>
            <family val="2"/>
          </rPr>
          <t xml:space="preserve">
Centro de Reclusión</t>
        </r>
      </text>
    </comment>
    <comment ref="L665" authorId="0">
      <text>
        <r>
          <rPr>
            <b/>
            <sz val="9"/>
            <color indexed="81"/>
            <rFont val="Tahoma"/>
            <family val="2"/>
          </rPr>
          <t>usuario:</t>
        </r>
        <r>
          <rPr>
            <sz val="9"/>
            <color indexed="81"/>
            <rFont val="Tahoma"/>
            <family val="2"/>
          </rPr>
          <t xml:space="preserve">
Fondo de Espacio Público</t>
        </r>
      </text>
    </comment>
  </commentList>
</comments>
</file>

<file path=xl/sharedStrings.xml><?xml version="1.0" encoding="utf-8"?>
<sst xmlns="http://schemas.openxmlformats.org/spreadsheetml/2006/main" count="3333" uniqueCount="1207">
  <si>
    <t>META DE PRODUCTO</t>
  </si>
  <si>
    <t>INDICADOR</t>
  </si>
  <si>
    <t>No. De Has de tierra adquiridas para conservación de ecosistemas</t>
  </si>
  <si>
    <t>No. De metros lineales de aislamientos instalados</t>
  </si>
  <si>
    <t>No. De semanas ambientales realizadas</t>
  </si>
  <si>
    <t>No. De programas ejecutados cada año</t>
  </si>
  <si>
    <t>No. De PROCEDAS apoyadas</t>
  </si>
  <si>
    <t>Implementar 4 estrategias para consolidar la aplicación del comparendo ambiental durante el cuatrienio.</t>
  </si>
  <si>
    <t>No. De estrategias implementadas</t>
  </si>
  <si>
    <t>Apoyar el desarrollo y/o formulación de 12 PRAES  durante el cuatrienio.</t>
  </si>
  <si>
    <t>No. De PRAES apoyados</t>
  </si>
  <si>
    <t>No. De planes de gestión ambiental elaborados</t>
  </si>
  <si>
    <t>No. De jornadas de socialización realizadas</t>
  </si>
  <si>
    <t>No. De proyectos gestionados con adaptación al cambio climático</t>
  </si>
  <si>
    <t>No. De zonas verdes recuperadas</t>
  </si>
  <si>
    <t>No. De campañas realizadas</t>
  </si>
  <si>
    <t>No. De planes de conservación ejecutados</t>
  </si>
  <si>
    <t>No. De alianzas productivas establecidas</t>
  </si>
  <si>
    <t>No. De Hornillas instaladas</t>
  </si>
  <si>
    <t>SECTOR</t>
  </si>
  <si>
    <t>MEDIO AMBIENTE</t>
  </si>
  <si>
    <t>RIESGOS</t>
  </si>
  <si>
    <t>No. De salas de crisis gestionadas</t>
  </si>
  <si>
    <t>No. De sistemas de alertas tempranas instalados</t>
  </si>
  <si>
    <t>No. De estudios realizados</t>
  </si>
  <si>
    <t>No. De estudios de AVR realizados</t>
  </si>
  <si>
    <t>No. De AVR incorporados</t>
  </si>
  <si>
    <t>No. De planes de contingencia elaborados</t>
  </si>
  <si>
    <t>No. De convenios firmados</t>
  </si>
  <si>
    <t>No. De capacitaciones a organismos de socorro</t>
  </si>
  <si>
    <t>No. De carros cisterna incorporados</t>
  </si>
  <si>
    <t>No. De centros de reserva de equipos creados</t>
  </si>
  <si>
    <t>DIMENSIÓN AMBIENTAL</t>
  </si>
  <si>
    <t>DIMENSIÓN SOCIAL</t>
  </si>
  <si>
    <t>No. De escuelas de padres creadas</t>
  </si>
  <si>
    <t>No. De colegios construidos</t>
  </si>
  <si>
    <t>No. De obras de infraestructura educativa ejecutadas</t>
  </si>
  <si>
    <t>No. De auditorías realizadas</t>
  </si>
  <si>
    <t>% de PQR radicados que son atendidos</t>
  </si>
  <si>
    <t>No. De capacitaciones realizadas</t>
  </si>
  <si>
    <t>No. De políticas formuladas</t>
  </si>
  <si>
    <t>No. De ferias realizadas</t>
  </si>
  <si>
    <t>% de familias vinculadas a programas de orientación vocacional</t>
  </si>
  <si>
    <t>% de estudiantes en Jornada Única</t>
  </si>
  <si>
    <t>No. De diagnósticos realizados</t>
  </si>
  <si>
    <t>No. De IE con conectividad</t>
  </si>
  <si>
    <t>No. De estudiantes que reciben estímulos</t>
  </si>
  <si>
    <t>No. De IE dotadas con laboratorios de bilingüismo</t>
  </si>
  <si>
    <t>No. De convenios interadministrativos suscritos</t>
  </si>
  <si>
    <t xml:space="preserve">No. De docentes capacitados </t>
  </si>
  <si>
    <t>No. De convenios de apoyo realizados</t>
  </si>
  <si>
    <t>No. De experiencias significativas apoyadas</t>
  </si>
  <si>
    <t>% de docentes capacitados</t>
  </si>
  <si>
    <t>% de sedes educativas con modelos flexibles</t>
  </si>
  <si>
    <t>No. De Instituciones Educativas rurales con cambio de modalidad</t>
  </si>
  <si>
    <t>% de docentes formados en NEE</t>
  </si>
  <si>
    <t>No. De IE dotadas con literatura infantil</t>
  </si>
  <si>
    <t>% de estudiantes de grado 10 vinculados como dinamizadores</t>
  </si>
  <si>
    <t>CULTURA</t>
  </si>
  <si>
    <t>Realizar 6 reuniones del Consejo Municipal de Cultura del municipio de Pitalito al año</t>
  </si>
  <si>
    <t>No. De sesiones del consejo de cultura por año</t>
  </si>
  <si>
    <t>No. De dotaciones al centro cultural</t>
  </si>
  <si>
    <t>No. De convenios suscritos</t>
  </si>
  <si>
    <t>No. De planes estratégicos implementados</t>
  </si>
  <si>
    <t>No. De eventos realizados</t>
  </si>
  <si>
    <t>No. De grupos de vigías creados</t>
  </si>
  <si>
    <t>No. De bibliotecas dotadas de material infantil</t>
  </si>
  <si>
    <t>No. De campañas implementadas</t>
  </si>
  <si>
    <t>No. De planes veintenales actualizados</t>
  </si>
  <si>
    <t>No. De actividades extramuros realizadas</t>
  </si>
  <si>
    <t>DEPORTE</t>
  </si>
  <si>
    <t>No. De planes decenales formulados</t>
  </si>
  <si>
    <t>No. De escuelas de formación dotadas</t>
  </si>
  <si>
    <t>No. De deportistas apoyados</t>
  </si>
  <si>
    <t>No. De proyectos radicados</t>
  </si>
  <si>
    <t>No. De parques Biosaludables instalados</t>
  </si>
  <si>
    <t>No. De clubes deportivos apoyados</t>
  </si>
  <si>
    <t>No. De clases de aeróbicos ejecutadas al año</t>
  </si>
  <si>
    <t>No. De ciclo vías realizadas por año</t>
  </si>
  <si>
    <t>No. De juegos supérate realizados por año</t>
  </si>
  <si>
    <t>No. De juegos escolares ejecutados por año</t>
  </si>
  <si>
    <t>No. De actividades realizadas por año para promover deporte en NNA</t>
  </si>
  <si>
    <t>VIVIENDA</t>
  </si>
  <si>
    <t>No. De viviendas construidas</t>
  </si>
  <si>
    <t>Ejecutar 3 convenios con entidades competentes para la construcción de vivienda urbana y rural</t>
  </si>
  <si>
    <t>No. De convenios suscritos para construcción de vivienda</t>
  </si>
  <si>
    <t>No. De convocatorias para oferta de programas realizadas</t>
  </si>
  <si>
    <t>No. De proyectos de mejoramientos de vivienda radicados</t>
  </si>
  <si>
    <t>No. De viviendas reubicadas</t>
  </si>
  <si>
    <t>No. De predios legalizados</t>
  </si>
  <si>
    <t>SBAP</t>
  </si>
  <si>
    <t xml:space="preserve">Construir 10.000 metros lineales de redes de acueducto urbano </t>
  </si>
  <si>
    <t>No. De metros lineales de acueducto urbano construidos</t>
  </si>
  <si>
    <t>Reponer y habilitar 2.000 metros lineales de redes de acueducto urbano</t>
  </si>
  <si>
    <t>No. De metros lineales de acueducto con reposición</t>
  </si>
  <si>
    <t>Instalar y/o reponer 20 macro medidores en el sistema de acueducto urbano</t>
  </si>
  <si>
    <t>No. De macro medidores instalados o con reposición</t>
  </si>
  <si>
    <t>Instalar 5.000 micro medidores en el sistema de acueducto urbano</t>
  </si>
  <si>
    <t>No, de micro medidores instalados</t>
  </si>
  <si>
    <t>1 programa de mantenimiento, adecuación y funcionamiento del acueducto y alcantarillado municipal implementado cada año</t>
  </si>
  <si>
    <t>No. De programas implementados</t>
  </si>
  <si>
    <t>Conectar correctamente 500 usuarios con conexiones erradas y/o fraudulentas al sistema de acueducto</t>
  </si>
  <si>
    <t>No. De usuarios conectados adecuadamente</t>
  </si>
  <si>
    <t>1 PUEAA actualizado y adoptado durante el cuatrienio</t>
  </si>
  <si>
    <t>No. De PUEAA actualizados y adoptados</t>
  </si>
  <si>
    <t>Realizar estudios y diseños para la construcción de diez (10) acueductos rurales durante el cuatrienio</t>
  </si>
  <si>
    <t>No. De estudios radicados para la construcción de acueductos</t>
  </si>
  <si>
    <t>2.000 nuevos usuarios atendidos con el servicio de acueducto en el área rural durante el cuatrienio.</t>
  </si>
  <si>
    <t>No. De nuevos usuarios atendidos con acueducto rural</t>
  </si>
  <si>
    <t>No. De metros</t>
  </si>
  <si>
    <t>Construir 1.000 metros lineales de redes de alcantarillado de aguas lluvias urbanos</t>
  </si>
  <si>
    <t>No. De metros lineales de alcantarillado pluvial instalados</t>
  </si>
  <si>
    <t>Construir 5 aliviaderos de colectores del sistema de alcantarillado de aguas lluvias</t>
  </si>
  <si>
    <t>No. De aliviaderos construidos</t>
  </si>
  <si>
    <t>Construcción de 200 baterías sanitarias en el área rural durante el cuatrienio.</t>
  </si>
  <si>
    <t>No. De baterías sanitarias construidas</t>
  </si>
  <si>
    <t>Realizar estudios y diseños para la construcción de 2 plantas de tratamiento de aguas residuales en el área rural durante el cuatrienio.</t>
  </si>
  <si>
    <t>No. De estudios y diseños realizados</t>
  </si>
  <si>
    <t>Construir dos (2) plantas de tratamiento de aguas residuales en el área rural durante el cuatrienio.</t>
  </si>
  <si>
    <t>No. De plantas de tratamiento PTAR construidas</t>
  </si>
  <si>
    <t>% de tratamiento de aguas residuales rural</t>
  </si>
  <si>
    <t>100 nuevos hogares con acceso a métodos alternos de saneamiento básico durante el cuatrienio.</t>
  </si>
  <si>
    <t>No. De hogares con acceso a métodos alternos de saneamiento básico</t>
  </si>
  <si>
    <t xml:space="preserve">Adquisición de 1 vehículo recolector durante el cuatrienio </t>
  </si>
  <si>
    <t>1 Relleno Sanitario Regional fortalecido en Pitalito durante el cuatrienio</t>
  </si>
  <si>
    <t>Realizar la construcción de 4 centros de acopio en los centros poblados importantes durante el cuatrienio</t>
  </si>
  <si>
    <t>100 nuevas familias que acceden al servicio de Recolección de Residuos Solidos en el sector rural</t>
  </si>
  <si>
    <t>No. De vehículos de recolección de residuos sólidos adquiridos</t>
  </si>
  <si>
    <t>No. De rellenos sanitarios con apoyo</t>
  </si>
  <si>
    <t>No. De PGIR adoptado</t>
  </si>
  <si>
    <t>No. De centros de acopio construidos</t>
  </si>
  <si>
    <t>No. De familias beneficiadas con recolección de residuos sólidos</t>
  </si>
  <si>
    <t>1 programa anual de otorgamiento de Subsidios para Acueducto, Alcantarillado y Aseo implementado</t>
  </si>
  <si>
    <t>No. De programas de subsidios implementados</t>
  </si>
  <si>
    <t>GRUPOS VULNERABLES</t>
  </si>
  <si>
    <t xml:space="preserve">Realizar una (1) caracterización de trabajo infantil en el Municipio de Pitalito durante el cuatrienio. </t>
  </si>
  <si>
    <t>No. De caracterizaciones realizadas</t>
  </si>
  <si>
    <t>No. De estrategias implementadas para disminuir trabajo infantil</t>
  </si>
  <si>
    <t>No. De estrategias desarrolladas de promoción de derechos de NIÑOS, NIÑAS Y ADOLESCENTES</t>
  </si>
  <si>
    <t>No. De programas creados para disminuir y prevenir consumos de SPA</t>
  </si>
  <si>
    <t>Desarrollar una (1) estrategia para garantizar los documentos de identidad de niños, niñas y adolescentes en el cuatrienio</t>
  </si>
  <si>
    <t>Realizar cuatro (4) actividades de promoción de derechos de niños, niñas y adolescentes en el cuatrienio</t>
  </si>
  <si>
    <t>No. De actividades realizadas</t>
  </si>
  <si>
    <t>Realizar un (1) proceso de rendición pública de cuentas de niños, niñas, adolescentes y jóvenes en el cuatrienio</t>
  </si>
  <si>
    <t>No. De rendiciones de cuentas realizadas</t>
  </si>
  <si>
    <t>No. De programas realizados</t>
  </si>
  <si>
    <t xml:space="preserve">Elegir un (1) Consejo Municipal de Juventud y fortalecer la Plataforma de Juventud del Municipio de Pitalito en el cuatrienio. </t>
  </si>
  <si>
    <t>No. De elecciones del CMJ realizadas</t>
  </si>
  <si>
    <t>No. De encuentros realizados</t>
  </si>
  <si>
    <t>Realizar un (1) proceso articulado para la creación de un (1) comité de veeduría juvenil durante el cuatrienio.</t>
  </si>
  <si>
    <t>No. De procesos articulados</t>
  </si>
  <si>
    <t>Realizar ocho (8) asambleas juveniles en el cuatrienio.</t>
  </si>
  <si>
    <t>No. De asambleas juveniles realizadas</t>
  </si>
  <si>
    <t xml:space="preserve">Realizar un (1) diagnóstico integral de juventud durante el cuatrienio. </t>
  </si>
  <si>
    <t xml:space="preserve">Elaborar un (1) plan estratégico de desarrollo juvenil con visión a 10 año durante el cuatrienio. </t>
  </si>
  <si>
    <t>No. De planes estratégicos elaborados</t>
  </si>
  <si>
    <t>No. De acciones ejecutadas correspondientes al programa nacional jóvenes en acción</t>
  </si>
  <si>
    <t>Diseñar e implementar un (1) observatorio de asuntos de género en el Municipio durante el cuatrienio</t>
  </si>
  <si>
    <t>No. De observatorios implementados.</t>
  </si>
  <si>
    <t>Capacitar 1.000 personas en equidad de género (Ley 1257) en el cuatrienio</t>
  </si>
  <si>
    <t>No. De personas capacitadas</t>
  </si>
  <si>
    <t>No. De acciones que favorezcan CMM realizadas</t>
  </si>
  <si>
    <t>Formular un (1) Plan Decenal de igualdad de oportunidades  en el cuatrienio</t>
  </si>
  <si>
    <t>No. De planes formulados</t>
  </si>
  <si>
    <t>No. De proyectos productivos desarrollados</t>
  </si>
  <si>
    <t>No. De actividades desarrolladas en el cuatrienio</t>
  </si>
  <si>
    <t>No. De programas ejecutados</t>
  </si>
  <si>
    <t>No. De políticas públicas LGTBI implementadas</t>
  </si>
  <si>
    <t>No. De comités conformados</t>
  </si>
  <si>
    <t>Implementar una (1) política pública para la población LGTBI en el Municipio de Pitalito en el cuatrienio</t>
  </si>
  <si>
    <t>No. De mesas de concertación realizadas</t>
  </si>
  <si>
    <t>No. De planes de vida apoyados</t>
  </si>
  <si>
    <t>Apoyar seis (6) proyectos de las comunidades indígenas del Municipio de Pitalito de acuerdo a sus planes de vida, usos y costumbres en el cuatrienio</t>
  </si>
  <si>
    <t>No. De proyectos apoyados</t>
  </si>
  <si>
    <t xml:space="preserve">Diseñar un (1) plan estratégico para garantizar y desarrollar la implementación de la Política Pública de Comunidades Negras, Afrocolombianas, Raizales y Palenqueras del Municipio de Pitalito durante el cuatrienio. </t>
  </si>
  <si>
    <t>No. De planes estratégicos diseñados</t>
  </si>
  <si>
    <t xml:space="preserve">Realizar cuatro (4) conmemoraciones del mes de la afrocolombianidad durante el cuatrienio. </t>
  </si>
  <si>
    <t>No. De conmemoraciones realizadas</t>
  </si>
  <si>
    <t>No. De gestiones realizadas</t>
  </si>
  <si>
    <t>No. De comités local de discapacidad operando</t>
  </si>
  <si>
    <t>Implementar (1) un proyecto anual de capacitación en derechos de las personas en condición de discapacidad</t>
  </si>
  <si>
    <t>No. De proyectos de capacitación desarrollados</t>
  </si>
  <si>
    <r>
      <t>Implementar 2 proyectos de capacitación en idioma técnico en expresión oral y escrita (condiciones cognitivas, auditivas y visuales),</t>
    </r>
    <r>
      <rPr>
        <sz val="10"/>
        <color rgb="FFFF0000"/>
        <rFont val="Arial"/>
        <family val="2"/>
      </rPr>
      <t xml:space="preserve"> </t>
    </r>
    <r>
      <rPr>
        <sz val="10"/>
        <color theme="1"/>
        <rFont val="Arial"/>
        <family val="2"/>
      </rPr>
      <t>durante el cuatrienio</t>
    </r>
  </si>
  <si>
    <t>No, de estrategias implementadas</t>
  </si>
  <si>
    <t xml:space="preserve">Realizar dos (2) capacitaciones en normatividad y derechos del adulto mayor durante el cuatrienio. </t>
  </si>
  <si>
    <t>No. De proyectos inscritos y con gestión de recursos</t>
  </si>
  <si>
    <t>Realizar dos (2) convenios anuales para el apoyo del funcionamiento de los Centros de protección social para el adulto mayor en el cuatrienio.</t>
  </si>
  <si>
    <t>Apoyo al 100% en el cuatrienio de las víctimas que requieran asistencia funeraria según la Ley 1448</t>
  </si>
  <si>
    <t>% de víctimas apoyadas en asistencia funeraria</t>
  </si>
  <si>
    <t>Gestionar dos (2) actividades por parte de las entidades encargadas de tramitar los documentos de identidad de las víctimas del conflicto en el cuatrienio</t>
  </si>
  <si>
    <t>no. De gestiones realizadas</t>
  </si>
  <si>
    <t xml:space="preserve">Cuatro (4) capacitaciones desarrolladas en el cuatrienio en torno a los derechos y deberes de las víctimas del conflicto  </t>
  </si>
  <si>
    <t>No. De capacitaciones desarrolladas</t>
  </si>
  <si>
    <t>Realizar cuatro (4) actividades de memoria histórica de las víctimas del conflicto en el cuatrienio</t>
  </si>
  <si>
    <t>Desarrollar un (1) proceso de fortalecimiento de los mecanismos de participación de las víctimas del conflicto en el Municipio de Pitalito durante el cuatrienio.</t>
  </si>
  <si>
    <t>No. De procesos desarrollados</t>
  </si>
  <si>
    <t>Cuatro (4) actividades de  gestión efectuadas ante entidades nacionales y departamentales para reparación de las víctimas del conflicto durante el cuatrienio</t>
  </si>
  <si>
    <t>No. De proyectos productivos apoyados</t>
  </si>
  <si>
    <t>Realizar cuatro (4) campañas de identificación con población en pobreza extrema durante el cuatrienio</t>
  </si>
  <si>
    <t>SALUD</t>
  </si>
  <si>
    <t>Número de jornadas de vacunación</t>
  </si>
  <si>
    <t xml:space="preserve">  Numero de instituciones públicas de primer nivel acreditadas en la estrategia IAMI  y AIEPI </t>
  </si>
  <si>
    <t> Número de actividades anuales de actividad física y acciones de IEC</t>
  </si>
  <si>
    <t> tasa de mortalidad en menores de 5 años  por 1.000 nacidos vivos</t>
  </si>
  <si>
    <t> Razón de mortalidad materna  por 100.000 nacidos vivos.</t>
  </si>
  <si>
    <t xml:space="preserve"> Porcentaje de niños con bajo peso al nacer. </t>
  </si>
  <si>
    <t> Prevalencia de desnutrición global o bajo peso para la edad en menores de 5 años</t>
  </si>
  <si>
    <t> Prevalencia de desnutrición crónica o retraso en talla en menores de 5 años.</t>
  </si>
  <si>
    <t>Mantener en 99,8 el Porcentaje de atención institucional del parto en el año</t>
  </si>
  <si>
    <t xml:space="preserve"> Porcentaje de atención institucional del parto </t>
  </si>
  <si>
    <t xml:space="preserve">Mantener en 99,8 el Porcentaje de atención del parto por personal calificado en el año </t>
  </si>
  <si>
    <t> Porcentaje de atención del parto por personal calificado</t>
  </si>
  <si>
    <t> Porcentaje de mujeres entre 15 y 49 años que usan métodos de anticoncepción</t>
  </si>
  <si>
    <t> Tasa de mortalidad por desnutrición en menores de 5 años.</t>
  </si>
  <si>
    <t> Duración de la lactancia materna exclusiva en meses.</t>
  </si>
  <si>
    <t>Mantener en 1 el Número de gestantes con VIH en el año</t>
  </si>
  <si>
    <t> Número de gestantes con VIH</t>
  </si>
  <si>
    <t> Número de partos  en niñas de 10 a 14 años</t>
  </si>
  <si>
    <t> Número de muertes  en niños, niñas y adolescentes por malaria</t>
  </si>
  <si>
    <t>Porcentaje de  cobertura de vacunación</t>
  </si>
  <si>
    <t xml:space="preserve"> Porcentaje de cobertura  de vacunación </t>
  </si>
  <si>
    <t xml:space="preserve"> Porcentaje de cobertura de vacunación </t>
  </si>
  <si>
    <t> Porcentaje de cobertura  de vacunación con DPT en menores de 1 año</t>
  </si>
  <si>
    <t>Mantener por encima del  95% la Cobertura anual de vacunación con Triple Viral en niños de 1 año</t>
  </si>
  <si>
    <t> Porcentaje de cobertura de vacunación con Triple Viral en niños de 1 año</t>
  </si>
  <si>
    <t>Mantener por encima de 95% la Cobertura anual de vacunación contra fiebre amarilla en niños de 1 año</t>
  </si>
  <si>
    <t>  Porcentaje de cobertura anual de vacunación contra fiebre amarilla en niños de 1 año</t>
  </si>
  <si>
    <t>Mantener en 100 el Porcentaje de gestantes con sífilis gestacional que reciben tratamiento en el año</t>
  </si>
  <si>
    <t xml:space="preserve">Mantener en  0,6 el Porcentaje de gestantes diagnosticadas con sífilis en el año </t>
  </si>
  <si>
    <t> Incidencia de Sífilis Congénita</t>
  </si>
  <si>
    <t> Tasa de fecundidad especifica en niñas de 10-14 años</t>
  </si>
  <si>
    <t> Tasa de fecundidad especifica en mujeres de 15-19 años</t>
  </si>
  <si>
    <t> Prevalencia de exceso de peso en niños y niñas menores de 5 años</t>
  </si>
  <si>
    <t>Lograr el 100% de la notificación al SIVIGILA de los eventos de interés en salud pública anualmente</t>
  </si>
  <si>
    <r>
      <t> </t>
    </r>
    <r>
      <rPr>
        <sz val="10"/>
        <color theme="1"/>
        <rFont val="Arial"/>
        <family val="2"/>
      </rPr>
      <t>%</t>
    </r>
    <r>
      <rPr>
        <sz val="10"/>
        <color rgb="FF000000"/>
        <rFont val="Arial"/>
        <family val="2"/>
      </rPr>
      <t xml:space="preserve">  de niños y niñas identificados en condición de pobreza extrema  hasta los dos (2) años con   controles de crecimiento y desarrollo.</t>
    </r>
  </si>
  <si>
    <t xml:space="preserve">Número de proyectos presentados </t>
  </si>
  <si>
    <t>Número de proyectos presentados</t>
  </si>
  <si>
    <t>Realizar un estudio de viabilidad para la construcción y/o adecuación de un centro de salud para la prestación de servicios de salud amigables para jóvenes y adolescentes.</t>
  </si>
  <si>
    <t>Numero de estudios realizados</t>
  </si>
  <si>
    <t>Mantener la certificación ISO9001:2008 durante el cuatrienio</t>
  </si>
  <si>
    <t>Número de IPS públicas de primer nivel con certificación ISO  9001</t>
  </si>
  <si>
    <t xml:space="preserve"> Número de jornadas de actualización </t>
  </si>
  <si>
    <t>Número de estrategias operando</t>
  </si>
  <si>
    <t> Porcentaje de seguimiento a planes hospitalarios de emergencia</t>
  </si>
  <si>
    <t> Número de mapa de riesgo en salud</t>
  </si>
  <si>
    <t> Número de visitas anuales de inspección y seguimiento</t>
  </si>
  <si>
    <t> Número de planes de capacitación para reducción del riesgo y manejo de emergencias y desastres</t>
  </si>
  <si>
    <t> Número de simulacros de evacuación</t>
  </si>
  <si>
    <t>1 asociación de usuarios de IPS de primer nivel  con representantes de  poblaciones especiales</t>
  </si>
  <si>
    <t> Número de actividades de sensibilización efectuadas</t>
  </si>
  <si>
    <t> Porcentaje de  personas con discapacidad identificadas en condición de pobreza extrema  a las que se les prescribe una ayuda técnica y la recibieron.</t>
  </si>
  <si>
    <t>Numero de  campañas de gestión para la consecución de ayudas técnicas</t>
  </si>
  <si>
    <t xml:space="preserve"> Numero de bancos de alimentos creados </t>
  </si>
  <si>
    <t>DIMENSIÓN INSTITUCIONAL</t>
  </si>
  <si>
    <t>No. De proyectos elaborados</t>
  </si>
  <si>
    <t>1 Plan local de productividad y competitividad elaborado e implementado durante el cuatrienio.</t>
  </si>
  <si>
    <t>Apoyo para la formalización de 10 empresas durante el cuatrienio.</t>
  </si>
  <si>
    <t>No. De empresas apoyadas</t>
  </si>
  <si>
    <t xml:space="preserve">Fortalecer 4 ferias artesanales durante el cuatrienio </t>
  </si>
  <si>
    <t>No. De ferias fortalecidas</t>
  </si>
  <si>
    <t>Apoyar 2 exposiciones comerciales Exposur durante el cuatrienio</t>
  </si>
  <si>
    <t>No. De exposiciones apoyadas</t>
  </si>
  <si>
    <t>No. De unidades productivas apoyadas</t>
  </si>
  <si>
    <t>Fortalecer 16 grupos asociativos del Municipio durante el cuatrienio</t>
  </si>
  <si>
    <t>no. De grupos asociativos fortalecidos</t>
  </si>
  <si>
    <t>1 centro de atención empresarial CAE apoyado durante el cuatrienio</t>
  </si>
  <si>
    <t>No. De centros Cae apoyados</t>
  </si>
  <si>
    <t>1 programa de generación de empleo con enfoque diferencial implementado cada año.</t>
  </si>
  <si>
    <t>No. De programas de generación de empleo implementados</t>
  </si>
  <si>
    <t>No. De proyectos ejecutados</t>
  </si>
  <si>
    <t>No. De actividades de apoyo realizadas</t>
  </si>
  <si>
    <t>No. De obras ejecutadas</t>
  </si>
  <si>
    <t>No. De direcciones técnicas creadas</t>
  </si>
  <si>
    <t>Gestionar 3  conexiones de Internet  en corregimientos durante el cuatrienio</t>
  </si>
  <si>
    <t>No. De conexiones de internet gestionados</t>
  </si>
  <si>
    <t>Formular y avanzar en la implementación de 3 aplicaciones o herramientas con software libre</t>
  </si>
  <si>
    <t>No. De aplicativos o herramientas con software libre formulados</t>
  </si>
  <si>
    <t>No. De comités creados</t>
  </si>
  <si>
    <t>No. De cursos realizados</t>
  </si>
  <si>
    <t>No. De empresarios beneficiados</t>
  </si>
  <si>
    <t>No. De puntos rurales para trámites implementados</t>
  </si>
  <si>
    <t>Realizar 4 capacitaciones sobre el adecuado manejo de Gobierno en Línea dirigida a funcionarios municipales, durante el cuatrienio</t>
  </si>
  <si>
    <t>Realizar 4 capacitaciones a funcionarios municipales sobre gestión documental digital, durante el cuatrienio</t>
  </si>
  <si>
    <t>No. Centrales de digitalización creadas </t>
  </si>
  <si>
    <t>2 campañas realizadas durante el cuatrienio para la implementación de la estrategia Cero papel en la entidad</t>
  </si>
  <si>
    <t> No. De campañas realizadas</t>
  </si>
  <si>
    <t>No. De secretarías de desarrollo rural creadas</t>
  </si>
  <si>
    <t>Ejecutar 2 convenios generados con la banca oficial y cooperativa de Pitalito para fortalecer el apoyo financiero durante el cuatrienio.</t>
  </si>
  <si>
    <t>4 Líneas productivas definidas y apoyadas cada año de manera asociativa. (Café – Frutales -  Piscicultura- Ganadera, entre otras)</t>
  </si>
  <si>
    <t>No. De líneas productivas definidas</t>
  </si>
  <si>
    <t xml:space="preserve">Ejecutar 2 programas para apoyar  la obtención de certificaciones en BPA-BPP-  durante el cuatrienio. </t>
  </si>
  <si>
    <t>No. De programas apoyados</t>
  </si>
  <si>
    <t>No. De productores con asistencia técnica</t>
  </si>
  <si>
    <t>No. De proyectos de seguridad alimentaria apoyados</t>
  </si>
  <si>
    <t>Apoyar Un (1) programa de agricultura urbana durante el cuatrienio. SENA- Alcaldía</t>
  </si>
  <si>
    <t>No. De programas en funcionamiento</t>
  </si>
  <si>
    <t>Apoyar doce (12) ferias itinerantes agropecuarias, durante el cuatrienio</t>
  </si>
  <si>
    <t>No. De proyectos desarrollados</t>
  </si>
  <si>
    <t>No. De comités operativos establecidos</t>
  </si>
  <si>
    <t>No. De hectáreas con reconversión</t>
  </si>
  <si>
    <t>No de eventos realizados</t>
  </si>
  <si>
    <t>Realizar un concurso de taza de la excelencia "Pitalito Bicentenario", en el año 2018</t>
  </si>
  <si>
    <t>No. De concursos realizados</t>
  </si>
  <si>
    <t>No. De fincas certificadas</t>
  </si>
  <si>
    <t>Apoyar, con  dos laboratorios en el cuatrienio, el mejoramiento continuo de la calidad del café producido en las organizaciones, garantizando la equidad en las negociaciones con los compradores</t>
  </si>
  <si>
    <t>No. De laboratorios dotados</t>
  </si>
  <si>
    <t>No. De jóvenes apoyados</t>
  </si>
  <si>
    <t>Acompañar y apoyar a 5 organizaciones y sus asociados para el mejoramiento tanto de las infraestructuras de secado, beneficio y sanitaria del café, durante el cuatrienio.</t>
  </si>
  <si>
    <t>No. De organizaciones apoyadas</t>
  </si>
  <si>
    <t>Apoyar la participación en eventos de comercialización nacional e internacional de 10 productores de café, en el cuatrienio</t>
  </si>
  <si>
    <t>No. De productores apoyados</t>
  </si>
  <si>
    <t>Número de plantas de mezclado apoyadas</t>
  </si>
  <si>
    <t>DESARROLLO RURAL</t>
  </si>
  <si>
    <t>Realizar 4 mantenimientos preventivos y correctivos a la maquinaria pesada del municipio durante el cuatrienio</t>
  </si>
  <si>
    <t>No. De mantenimientos realizados a la maquinaria</t>
  </si>
  <si>
    <t>Realizar mantenimiento al 35% de la red vial urbana del municipio de Pitalito cada año</t>
  </si>
  <si>
    <t>% de mantenimiento a red vial urbana por año</t>
  </si>
  <si>
    <t>Mantener el  25% de la red vial rural del municipio de Pitalito cada año</t>
  </si>
  <si>
    <t>% de red vial rural mantenida por año</t>
  </si>
  <si>
    <t>Formular  el plan de movilidad vial del municipio, durante el cuatrienio</t>
  </si>
  <si>
    <t>No. De plan vial de movilidad formulado</t>
  </si>
  <si>
    <t>TRANSPORTE</t>
  </si>
  <si>
    <t>Realizar 1 levantamiento georreferenciado de la malla vial del municipio de Pitalito durante el cuatrienio</t>
  </si>
  <si>
    <t>No. De levantamientos georreferenciados realizados</t>
  </si>
  <si>
    <t>No. De M2 pavimentados</t>
  </si>
  <si>
    <t>No. De M2 rehabilitados</t>
  </si>
  <si>
    <t>No. De Kms de vías rurales apoyados</t>
  </si>
  <si>
    <t>Gestionar la construcción y/o ampliación de cinco puentes sobre los anillos viales interno, externo avenida paisajística y avenida pastrana.</t>
  </si>
  <si>
    <t>No. De puentes apoyados para su construcción</t>
  </si>
  <si>
    <t>Elaborar 1 proyecto para diseño y construcción de una intersección vial del municipio ante la ANI, durante el cuatrienio</t>
  </si>
  <si>
    <t>No. De Kms de placa huella construidos</t>
  </si>
  <si>
    <t>No. De obras de arte construidas</t>
  </si>
  <si>
    <t>No. De M2 de andenes construidos</t>
  </si>
  <si>
    <t>No. De obras viales construidas</t>
  </si>
  <si>
    <t>Integrar la comunidad en 5 proyectos de obras viales durante el cuatrienio</t>
  </si>
  <si>
    <t>No. De proyectos que integran a la comunidad</t>
  </si>
  <si>
    <t>No. De predios comprados</t>
  </si>
  <si>
    <t xml:space="preserve">Diseñar y/o construir 1 km de la red laboyana de ciclo rutas </t>
  </si>
  <si>
    <t>No. De Kms de ciclo rutas construidas</t>
  </si>
  <si>
    <t>No. De operativos realizados</t>
  </si>
  <si>
    <t>No. De campañas ejecutadas</t>
  </si>
  <si>
    <t>No. De estudio realizados</t>
  </si>
  <si>
    <t>No. De equipos adquiridos</t>
  </si>
  <si>
    <t>No. De señales instaladas</t>
  </si>
  <si>
    <t>Realizar 4 mantenimientos preventivos y correctivos a la red semafórica local, durante el cuatrienio</t>
  </si>
  <si>
    <t>No. De mantenimientos preventivos realizados</t>
  </si>
  <si>
    <t>No. De vehículos adquiridos</t>
  </si>
  <si>
    <t>No. De sedes construidas</t>
  </si>
  <si>
    <t>Adquirir 4 KITS para interactuar con el RUNT, durante el cuatrienio</t>
  </si>
  <si>
    <t>No. De Kit adquiridos</t>
  </si>
  <si>
    <t>No. De vehículos matriculados o radicados en tránsito</t>
  </si>
  <si>
    <t>Realizar 1 inventario de luminarias, estructuras y redes del alumbrado público en el cuatrienio.</t>
  </si>
  <si>
    <t>no. De inventarios realizados</t>
  </si>
  <si>
    <t>Crear 1 dirección técnica de alumbrado público y redes eléctricas, durante el cuatrienio</t>
  </si>
  <si>
    <t>No. de programas de mantenimiento realizados</t>
  </si>
  <si>
    <t>Ejecutar 2 proyectos de electrificación con nuevas tecnologías en los cuatro años.</t>
  </si>
  <si>
    <t>Ejecutar 4 proyectos  de electrificación  con expansión eléctrica en el sector rural</t>
  </si>
  <si>
    <t>No. De proyectos presentados</t>
  </si>
  <si>
    <t>No. De nuevos usuarios de gas</t>
  </si>
  <si>
    <t>No. De equipamientos intervenidos</t>
  </si>
  <si>
    <t>No. De centrales de sacrificio apoyadas</t>
  </si>
  <si>
    <t>1 palacio municipal con dotación y adecuación durante el cuatrienio</t>
  </si>
  <si>
    <t>No. De adecuaciones al palacio municipal</t>
  </si>
  <si>
    <t>1 restauración arquitectónica realizada al antiguo palacio municipal durante el cuatrienio</t>
  </si>
  <si>
    <t>No. De restauraciones al antiguo edificio municipal</t>
  </si>
  <si>
    <t>No. De acuerdos aprobados</t>
  </si>
  <si>
    <t>No. De mantenimientos realizados</t>
  </si>
  <si>
    <t>1 Proyecto inscrito para la modernización de la Plaza Cívica</t>
  </si>
  <si>
    <t>1 Plan maestro de espacio público contratado  durante el cuatrienio</t>
  </si>
  <si>
    <t>No. De planes maestros realizados</t>
  </si>
  <si>
    <t>No. De fondos cuentas creados</t>
  </si>
  <si>
    <t>1 mantenimiento realizado al coliseo de ferias durante el cuatrienio</t>
  </si>
  <si>
    <t>No. De mantenimientos realizados al coliseo de ferias</t>
  </si>
  <si>
    <t>Adquisición de 2 predios para el desarrollo de equipamientos municipales durante el cuatrienio</t>
  </si>
  <si>
    <t>No. De predios adquiridos para el desarrollo de equipamientos municipales</t>
  </si>
  <si>
    <t>EQUIPAMIENTO</t>
  </si>
  <si>
    <t>No. De equipamientos municipales cofinanciados</t>
  </si>
  <si>
    <t>No. De brigadas realizadas</t>
  </si>
  <si>
    <t>No. De actualizaciones catastrales realizadas</t>
  </si>
  <si>
    <t>FORTALECIMIENTO INSTITUCIONAL</t>
  </si>
  <si>
    <t>No. De estudios de reorganización realizados</t>
  </si>
  <si>
    <t>Realizar un estudio para  la creación de una curaduría urbana dentro del cuatrienio.</t>
  </si>
  <si>
    <t>100% de la contratación municipal publicada en el SECOP</t>
  </si>
  <si>
    <t>% de contratación publicada en SECOP</t>
  </si>
  <si>
    <t>Crear una red de atención al ciudadano focalizadas  en las comuna 1, 2 y 4, durante el cuatrienio.</t>
  </si>
  <si>
    <t>No. De redes de atención al ciudadano creadas</t>
  </si>
  <si>
    <t>No. De portales en funcionamiento</t>
  </si>
  <si>
    <t>No. De socializaciones realizadas al Plan de Desarrollo</t>
  </si>
  <si>
    <t>Realizar una actualización cada año a todos los software existentes durante el cuatrienio para el fortalecimiento institucional.</t>
  </si>
  <si>
    <t>No. De actualizaciones de software</t>
  </si>
  <si>
    <t>Aumentar la plataforma de servicios a un 70% para mejorar el gobierno en línea buscando aplicativos sencillos para el manejo de la comunidad, durante el cuatrienio</t>
  </si>
  <si>
    <t>% de plataformas de servicio</t>
  </si>
  <si>
    <t>% de actualización del MECI</t>
  </si>
  <si>
    <t>Certificar en calidad 1 proceso de la administración pública local, durante el cuatrienio.</t>
  </si>
  <si>
    <t>No. De procesos de calidad certificados</t>
  </si>
  <si>
    <t>No. De acciones establecidos</t>
  </si>
  <si>
    <t>No. De mesas de trabajo realizadas</t>
  </si>
  <si>
    <t>No. De planes de desarrollo aprobados y con seguimiento</t>
  </si>
  <si>
    <t xml:space="preserve">Dotar  80 Juntas de Acción Comunal de elementos técnicos y logísticos durante el cuatrienio.                                                                                                                                                                                                                                                                                                                                                                                                                                                                                                                                                                                                                                                                                                                                                           </t>
  </si>
  <si>
    <t>No. De JAC dotadas</t>
  </si>
  <si>
    <t>Adelantar una (1) gestión para la delegación de la Inspección, Vigilancia y Control de las Juntas de Acción Comunal y Juntas de Vivienda Comunitaria en el cuatrienio</t>
  </si>
  <si>
    <t>No.  Gestiones realizadas</t>
  </si>
  <si>
    <t>50% de JAC caracterizadas mediante la aplicación del índice de capacidad organizacional ICO.</t>
  </si>
  <si>
    <t xml:space="preserve">Realizar dos (2) campañas educativas  por año a la ciudadanía en general sobre los mecanismos de participación ciudadanía participativa, o control social durante  el cuatrienio. </t>
  </si>
  <si>
    <t>Realizar una (1) actividad lúdico-recreativa por año con las Juntas de Acción Comunal y las Juntas de Vivienda Comunitaria.</t>
  </si>
  <si>
    <t>Realizar cuatro (4) mesas de participación y socialización de presupuestos participativos en el cuatrienio.</t>
  </si>
  <si>
    <t>No. De mesas de participación realizadas</t>
  </si>
  <si>
    <t xml:space="preserve">Realizar un plan de desarrollo por cada comuna y corregimiento del Municipio de Pitalito durante el cuatrienio.  </t>
  </si>
  <si>
    <t>No. De planes de desarrollo ejecutado</t>
  </si>
  <si>
    <t>. De capacitaciones realizadas</t>
  </si>
  <si>
    <t>No. De acciones de veedurías</t>
  </si>
  <si>
    <t xml:space="preserve">Construir e implementar un (1) Plan Integral de  convivencia y seguridad ciudadana en el cuatrienio. </t>
  </si>
  <si>
    <t>no. De planes construidos</t>
  </si>
  <si>
    <t xml:space="preserve">1 observatorio del delito creado e implementado en el Municipio de Pitalito durante el cuatrienio. </t>
  </si>
  <si>
    <t>no. De proyectos presentados</t>
  </si>
  <si>
    <t>Realizar un programa de apoyo a la fuerza pública y/u organismos de seguridad, en dotación y funcionamiento cada año</t>
  </si>
  <si>
    <r>
      <t xml:space="preserve">Adquirir 2 KIT </t>
    </r>
    <r>
      <rPr>
        <sz val="10"/>
        <color rgb="FF000000"/>
        <rFont val="Arial"/>
        <family val="2"/>
      </rPr>
      <t xml:space="preserve">tecnológicos para fortalecer las labores de inteligencia de los organismos de seguridad en el cuatrienio. </t>
    </r>
  </si>
  <si>
    <t>o. de equipos adquiridos</t>
  </si>
  <si>
    <t>Realizar  diez (10) jornadas de gobierno al barrio y la vereda, por año, para implementación de estrategias de seguridad con los ciudadanos</t>
  </si>
  <si>
    <t>Realizar 8 campañas de divulgación durante el cuatrienio para incentivar a la ciudadanía la denuncia, incentivando a través de la recompensa</t>
  </si>
  <si>
    <t xml:space="preserve">Realizar cuatro (4) reuniones de fortalecimiento en solidaridad y buen uso de las alarmas comunitarias en cada uno de los frentes de seguridad ciudadana existentes durante el cuatrienio. </t>
  </si>
  <si>
    <t>No. De reuniones realizadas</t>
  </si>
  <si>
    <t>40 frentes de seguridad apoyados con tecnología durante el cuatrienio.</t>
  </si>
  <si>
    <t>No. De frentes de seguridad apoyados</t>
  </si>
  <si>
    <t>Realizar 2 planes desarme durante el cuatrienio.</t>
  </si>
  <si>
    <t>No. De planes desarme realizados</t>
  </si>
  <si>
    <t>Realizar 4 programas de prevención del delito y prevención en consumo de SPA durante el cuatrienio.</t>
  </si>
  <si>
    <t>Realizar 2 programas de resocialización de adolescentes y Jóvenes durante el cuatrienio</t>
  </si>
  <si>
    <t>JUSTICIA, SEGURIDAD Y CONVIVENCIA</t>
  </si>
  <si>
    <r>
      <t>No. De</t>
    </r>
    <r>
      <rPr>
        <sz val="10"/>
        <color theme="1"/>
        <rFont val="Arial"/>
        <family val="2"/>
      </rPr>
      <t xml:space="preserve"> estrategias </t>
    </r>
    <r>
      <rPr>
        <sz val="10"/>
        <color rgb="FF000000"/>
        <rFont val="Arial"/>
        <family val="2"/>
      </rPr>
      <t>realizados</t>
    </r>
  </si>
  <si>
    <t>Realizar un (1) proceso para el fortalecimiento de la atención integral de la Inspección de Policía en el Municipio durante el cuatrienio.</t>
  </si>
  <si>
    <t>No. De procesos ejecutados</t>
  </si>
  <si>
    <r>
      <t xml:space="preserve">Realizar cuatro (4) talleres </t>
    </r>
    <r>
      <rPr>
        <sz val="10"/>
        <color theme="1"/>
        <rFont val="Arial"/>
        <family val="2"/>
      </rPr>
      <t>cada año, para la prevención y sensibilización a denunciar la violencia intrafamiliar y de género durante el cuatrienio</t>
    </r>
  </si>
  <si>
    <t>No. De capacitaciones ejecutadas</t>
  </si>
  <si>
    <t xml:space="preserve">Adelantar un (1) estudio para la implementación de los jueces de paz en el Municipio de Pitalito durante el cuatrienio. </t>
  </si>
  <si>
    <t>No. De estudio adelantados</t>
  </si>
  <si>
    <t xml:space="preserve">Hacer un (1) convenio anual con el Centro de reclusión de Pitalito para  propuestas productivas, actividades y/o buenas condiciones de habitabilidad de resocialización </t>
  </si>
  <si>
    <t>Desarrollar dos (2) campañas anuales sobre cultura ciudadana frente al espacio público en el cuatrienio</t>
  </si>
  <si>
    <t xml:space="preserve">Apoyar un (1) proceso  de reintegración comunitaria en el Municipio de Pitalito durante el cuatrienio. </t>
  </si>
  <si>
    <t>No. De procesos de reintegración realizados</t>
  </si>
  <si>
    <t xml:space="preserve">Realizar un (1) programa de prevención del reclutamiento y entornos protectores fortalecidos. </t>
  </si>
  <si>
    <t xml:space="preserve">Apoyo a  (10) Unidades de negocio establecidas por las Personas en proceso de reintegración a través del  beneficio de inserción económica brindado por la  Agencia Colombiana para  la Reintegración. Durante el cuatrienio.  </t>
  </si>
  <si>
    <t>No. De unidades de negocio apoyadas</t>
  </si>
  <si>
    <t>No. De espacios físicos generados</t>
  </si>
  <si>
    <t>Garantizar el funcionamiento de un (1) coso municipal durante el cuatrienio</t>
  </si>
  <si>
    <t>No. De cosos municipales funcionando</t>
  </si>
  <si>
    <t xml:space="preserve">EQUIPAMIENTO </t>
  </si>
  <si>
    <t>INVERSIÓN AÑO 2017 (MILLONES DE PESOS)</t>
  </si>
  <si>
    <t>Apoyar 5 Proyectos municipales con desarrollo de nuevas tecnologías, durante el cuatrienio, a través del Comité de Ciencia, Tecnología e Innovación</t>
  </si>
  <si>
    <t>No. De actividades realizadas durante el cuatrienio</t>
  </si>
  <si>
    <t xml:space="preserve">Implementar 1 programa anual para mantenimiento, funcionamiento y operatividad de la red municipal de acceso a wifi  abierto, durante el cuatrienio </t>
  </si>
  <si>
    <t xml:space="preserve">Apoyar el desarrollo y/o formulación de 4 PROCEDAS durante el cuatrienio. </t>
  </si>
  <si>
    <t>Diseñar un  proceso  de recuperación ambiental de 3 zonas reubicadas por riesgo.</t>
  </si>
  <si>
    <t>Elaborar 1 plan de gestión ambiental para el centro administrativo municipal, durante el cuatrienio</t>
  </si>
  <si>
    <t>No. De hectáreas intervenidas</t>
  </si>
  <si>
    <t xml:space="preserve">Capacitar 3,000 personas en adaptación al cambio climático, durante el cuatrienio. </t>
  </si>
  <si>
    <t>No. De personas capacitados en adaptación al cambio climático</t>
  </si>
  <si>
    <t>Formular 1 estrategia de recuperación de la zona de protección en el área urbana de la Quebrada Cálamo, durante el cuatrienio.</t>
  </si>
  <si>
    <t>No. De estrategias formuladas</t>
  </si>
  <si>
    <t>Apoyo en la creación de 160 unidades  productivas durante el cuatrienio, 20 % para población en pobreza extrema</t>
  </si>
  <si>
    <t>Elaborar dos proyectos para fortalecer la cultura naranja encaminada al apoyo del arte, ciencia, tecnología e innovación durante el cuatrienio</t>
  </si>
  <si>
    <t>Capacitar  a 1000 personas en programas de formación para el empleo, de los cuales 20% son de población en pobreza extrema</t>
  </si>
  <si>
    <t>Apoyar la construcción de 300 viviendas de interés prioritario o de interés social, que incluya población en pobreza extrema, durante el cuatrienio</t>
  </si>
  <si>
    <t xml:space="preserve">Prestar apoyo para ejecutar 1500 mejoramientos de vivienda en los sectores rural y urbano, incluida población en pobreza extrema, durante el cuatrienio </t>
  </si>
  <si>
    <t>Adquirir 1 predio para la construcción de VIP y/o VIS durante el cuatrienio</t>
  </si>
  <si>
    <t>1 proyecto inscrito para la consecución de recursos y/o construcción del estadio de Futbol Municipal, durante el cuatrienio</t>
  </si>
  <si>
    <t>Formular e implementar 1 plan prospectivo 20/40 "Pitalito Bicentenario".</t>
  </si>
  <si>
    <t xml:space="preserve">Construcción y/o  reposición de 6.000 ml de redes de alcantarillado urbano </t>
  </si>
  <si>
    <t>Implementación de una escombrera municipal durante el cuatrienio</t>
  </si>
  <si>
    <t>Desarrollar 3 programas para la adquisición de predios para mejoramiento vial en el municipio de Pitalito, durante el cuatrienio</t>
  </si>
  <si>
    <t>Gestionar 4 proyectos de adaptación al cambio climático incluidos en la ruta de cambio climático para el municipio durante el cuatrienio.</t>
  </si>
  <si>
    <t>Ejecutar 4 estrategias de promoción, promulgación y defensa de los derechos de los animales, durante el cuatrienio</t>
  </si>
  <si>
    <t>Construir 15 km de placa huella en la red vial rural del municipio.</t>
  </si>
  <si>
    <t xml:space="preserve">Implementar 1 programa anual para el fortalecimiento de la capacidad técnica y operativa de la oficina de ambiente y gestión del riesgo </t>
  </si>
  <si>
    <t xml:space="preserve">Gestionar la Implementación de  una sala de Crisis dotada con los elementos mínimos durante el cuatrienio  </t>
  </si>
  <si>
    <t>Construir  un sistema de información estadística y geográfica sobre emergencias y desastres en el municipio de Pitalito durante el cuatrienio.</t>
  </si>
  <si>
    <t>Implementar  2 sistemas de alertas tempranas en sectores críticos de la cuenca del Rio Guarapas y su Afluente el rio Guachicos durante el cuatrienio</t>
  </si>
  <si>
    <t>Diseñar 1 estrategia de información y educación  en Gestión del Riesgo de Desastres en el municipio enfocado a la comunidad durante el cuatrienio</t>
  </si>
  <si>
    <t>Incorporar un (1) estudio de AVR por remoción en masa e inundación de zona urbana y alto de la cruz al POT durante el cuatrienio</t>
  </si>
  <si>
    <t>Elaborar seis (6) planes de contingencia para zonas identificadas con riesgo durante el cuatrienio.</t>
  </si>
  <si>
    <t>Firmar tres (3) convenios por año con los organismos de socorro enfocados a procesos de fortalecimiento institucional y gestión del riesgo y desastres, durante el cuatrienio.</t>
  </si>
  <si>
    <t>Crear un (1) centro de  reserva  de equipos de emergencia y ayuda humanitaria  disponibles para la atención de emergencias y  contingencias en el municipio de Pitalito  durante el cuatrienio.</t>
  </si>
  <si>
    <t>Número de áreas intervenidas</t>
  </si>
  <si>
    <t>Aislar 20.000 metros lineales de zonas de ecosistemas importantes para el municipio.</t>
  </si>
  <si>
    <t>Desarrollar 1 jornada de socialización de la normatividad vigente para acceder a titulo minero durante el cuatrienio</t>
  </si>
  <si>
    <t>Diseñar 1 Política pública  frente al cambio climático en el municipio de Pitalito, durante el cuatrienio.</t>
  </si>
  <si>
    <t>Recuperar 4 zonas verdes del municipio durante el cuatrienio</t>
  </si>
  <si>
    <t>Elaborar 1 plan de conservación de una especie de fauna amenazada en el municipio durante el cuatrienio.</t>
  </si>
  <si>
    <t>Gestionar la construcción de 360 hornillas eco eficientes</t>
  </si>
  <si>
    <t>implementar cuatro (4) acciones durante el cuatrienio para apoyo al POMCA del Río Guarapas</t>
  </si>
  <si>
    <t>Establecer 1 alianza  para la producción de especies nativas durante el cuatrienio</t>
  </si>
  <si>
    <t>No. De planes de seguridad vial implementados.</t>
  </si>
  <si>
    <t>Instalar 200 señales viales durante el cuatrienio</t>
  </si>
  <si>
    <t>Adquirir 4 vehículos automotores   para el área operativa de INTRAPITALITO, durante el cuatrienio</t>
  </si>
  <si>
    <t>Matricular o radicar  8000 vehículos  en tránsito municipal de Pitalito  (línea base 38.098) durante el cuatrienio.</t>
  </si>
  <si>
    <t>Adelantar un (1) estudio de reorganización y reestructuración funcional de INTRAPITALITO durante el cuatrienio.</t>
  </si>
  <si>
    <t>Desarrollar 22 campañas pedagógicas sobre cultura vial durante el cuatrienio</t>
  </si>
  <si>
    <t>implementar 1 Observatorio de la accidentalidad durante el cuatrienio.</t>
  </si>
  <si>
    <t>Desarrollar 16 campañas pedagógicas en educación vial dirigidas a la población escolar  durante el cuatrienio.</t>
  </si>
  <si>
    <t>Adquirir un (1) lote, para construir sede  de INTRAPITALITO durante el cuatrienio</t>
  </si>
  <si>
    <t>Construir una (1) sede para el Funcionamiento de INTRAPITALITO durante el cuatrienio</t>
  </si>
  <si>
    <t>No. De lotes adquiridos</t>
  </si>
  <si>
    <t>Realizar una (1) gestión para la construcción de dos (2) Centros de Integración Ciudadana en el cuatrienio.</t>
  </si>
  <si>
    <t>Garantizar  un (1) espacio físico para la oficina de la Agencia Colombiana de Reintegración durante el cuatrienio</t>
  </si>
  <si>
    <t>Crear 1 Comité Municipal de Lucha contra la Trata de Personas, operativisarlo formulando plan de acción.</t>
  </si>
  <si>
    <t>N° De campañas realizadas</t>
  </si>
  <si>
    <t>Hacer cuatro (4) encuentros con organizaciones y movimientos juveniles en el cuatrienio, dentro del cual se incluya el Festival anual Laboyano de la Juventud</t>
  </si>
  <si>
    <t>Garantizar el funcionamiento de un (1) programa Jóvenes en acción en el cuatrienio.</t>
  </si>
  <si>
    <t>Garantizar un (1) equipo integral para el adecuado funcionamiento de la comisaría de familia durante el cuatrienio ( según acuerdo 022/2008)</t>
  </si>
  <si>
    <t>Desarrollar diez (10) proyectos productivos dirigido a mujeres rurales y urbanas, durante el cuatrienio</t>
  </si>
  <si>
    <t xml:space="preserve">Conformar un (1) Comité Municipal de Atención e Inclusión LGTBI en el cuatrienio e </t>
  </si>
  <si>
    <t>Realizar cuatro (4) procesos de formación sobre derechos, gobernabilidad y gobernanza  de la población étnica en el cuatrienio</t>
  </si>
  <si>
    <t>Realizar cuatro (4) mesas de concertación con pueblos indígenas, ejecutadas durante el cuatrienio, para abordar temáticas propias y territoriales que promuevan el desarrollo social y económico de pueblos indígenas</t>
  </si>
  <si>
    <t>Diseñar cuatro (4) estrategias de participación   ciudadana y apoyo a actividades culturales y de bienestar social para el adulto mayor durante el cuatrienio.</t>
  </si>
  <si>
    <t xml:space="preserve">Garantizar un (1) espacio adecuado y equipo humano para el programa familias en acción cada año, durante el cuatrienio </t>
  </si>
  <si>
    <r>
      <t>Implementar un programa anual para apoyar las modalidades de atención a primera infancia</t>
    </r>
    <r>
      <rPr>
        <sz val="10"/>
        <color rgb="FFFF0000"/>
        <rFont val="Arial"/>
        <family val="2"/>
      </rPr>
      <t xml:space="preserve"> </t>
    </r>
    <r>
      <rPr>
        <sz val="10"/>
        <color theme="1"/>
        <rFont val="Arial"/>
        <family val="2"/>
      </rPr>
      <t>que se brinden dentro del municipio, priorizando población en pobreza extrema</t>
    </r>
  </si>
  <si>
    <t>Disminuir en 1 punto porcentual la tasa de analfabetismo en el municipio durante cuatrienio</t>
  </si>
  <si>
    <t>Tasa de analfabetismo</t>
  </si>
  <si>
    <t>No. De entidades cooperantes con gestión</t>
  </si>
  <si>
    <t>No. de instituciones  con pago de servicios públicos al año.</t>
  </si>
  <si>
    <t>16 Escuelas de padres creadas y  en funcionamiento en el cuatrienio.</t>
  </si>
  <si>
    <t xml:space="preserve">No de planes actualizados </t>
  </si>
  <si>
    <t>16 IEM, con planes de gestión del riesgo elaborados.</t>
  </si>
  <si>
    <t>No de instituciones con planes de gestión del riesgo.</t>
  </si>
  <si>
    <t>No. de macro procesos recertificados con la norma ISO.</t>
  </si>
  <si>
    <t>Realizar 2 Capacitaciones por  año a los Administrativos  de la Instituciones Educativas Municipales y Organizaciones de base (Asociaciones de padres de familia   y Consejos Directivos de las I.E.M.).</t>
  </si>
  <si>
    <t>Adquirir 1 sistema de información (oportuno, veraz y de calidad) que articule las IEM con la Secretaria de Educación, en el cuatrienio</t>
  </si>
  <si>
    <t>Apoyar 16 Instituciones Educativas municipales con Asesoría Jurídica, durante el cuatrienio.</t>
  </si>
  <si>
    <t>No. De Instituciones Educativas apoyadas  con asesoría jurídica.</t>
  </si>
  <si>
    <t>Beneficiar a 3,000 niños   con el servicio de transporte escolar de la zona rural por año, durante el cuatrienio</t>
  </si>
  <si>
    <t>% De IEM con programa Todos a Aprender</t>
  </si>
  <si>
    <t>Fortalecer 16 Instituciones Educativas Municipales  con   becas para formación docente  durante el cuatrienio</t>
  </si>
  <si>
    <t>No. De IEM fortalecidas con becas</t>
  </si>
  <si>
    <t>No. De IEM apoyadas financieramente para ejecución de planes de mejoramiento</t>
  </si>
  <si>
    <t>Ingresar 20% de los   Estudiantes en jornada única en el Cuatrienio.</t>
  </si>
  <si>
    <t>6.16</t>
  </si>
  <si>
    <t>Dotar 50% de sedes educativas Municipales de material didáctico y/o  pedagógico de acuerdo a la priorización de necesidades, en el cuatrienio.</t>
  </si>
  <si>
    <t>Diseñar e implementar en el 100% de  Instituciones educativas municipales los planes de mejoramiento para mejorar resultados    pruebas saber cada año</t>
  </si>
  <si>
    <t>No. De docentes formados y certificados.</t>
  </si>
  <si>
    <t>%  De IEM con convenios de articulación</t>
  </si>
  <si>
    <t>Dotar a 5000 estudiantes en acceso a herramientas digitales</t>
  </si>
  <si>
    <t>No. De IE fortalecidas por año</t>
  </si>
  <si>
    <t>No. De seguimientos realizados a IEM</t>
  </si>
  <si>
    <t>No. De Unidades creadas.</t>
  </si>
  <si>
    <t>No. De convenio  realizados</t>
  </si>
  <si>
    <t>Dotar 13 Instituciones educativas con una colección de literatura Infantil    en el cuatrienio.</t>
  </si>
  <si>
    <t>Vincular  el 20% de los estudiantes del grado 10 del proyecto de servicio social,  como dinamizadores en incentivar el comportamiento lector por año.</t>
  </si>
  <si>
    <t>16 Instituciones Educativas Municipales dotadas de mobiliario escolar y elementos necesarios  para la preparación de alimentos en el cuatrienio.</t>
  </si>
  <si>
    <t>No. De Instituciones Educativas Dotadas</t>
  </si>
  <si>
    <t>Realizar 1000 actividades anuales de actividad física y acciones de IEC (información- educación y comunicación)</t>
  </si>
  <si>
    <t>Mantener por debajo del 1% la Mortalidad anual por cáncer de cuello uterino en población entre 30 a 70 años</t>
  </si>
  <si>
    <t>% de  Mortalidad  por cáncer de cuello uterino en población entre 30 y 70 años</t>
  </si>
  <si>
    <t>Construir y mantener  línea base  de Porcentaje de niñas, niños y adolescentes diagnosticados con cáncer y que están recibiendo tratamiento.</t>
  </si>
  <si>
    <t>Mantener por debajo del 1% Mortalidad por tumor maligno de mama en población entre 30 y 70 años</t>
  </si>
  <si>
    <t> % de Mortalidad por tumor maligno de mama en población entre 30 y 70 años</t>
  </si>
  <si>
    <t xml:space="preserve">Tasa anual de suicidios x 100.000 habitantes </t>
  </si>
  <si>
    <t>Tasa de Incidencia de intentos de suicidio x 100.000 habitantes</t>
  </si>
  <si>
    <t xml:space="preserve"> Tasa de mortalidad por homicidios x 100.000 habitantes </t>
  </si>
  <si>
    <t xml:space="preserve">Mantener en el año la Duración de la lactancia materna exclusiva en 2 meses. </t>
  </si>
  <si>
    <t xml:space="preserve"> No. de línea base construida </t>
  </si>
  <si>
    <t>Disminuir a  26,7 la Prevalencia de exceso de peso en niños y niñas menores de 5 años durante el cuatrienio</t>
  </si>
  <si>
    <t>27.2</t>
  </si>
  <si>
    <t>Construir y mantener la línea base de Prevalencia de anemia (concentración de hemoglobina) en gestantes de 13 a 49 años durante el cuatrienio</t>
  </si>
  <si>
    <t>No. de línea base creada</t>
  </si>
  <si>
    <t>% de la notificación al SIVIGILA de los eventos de interés en salud pública</t>
  </si>
  <si>
    <t>Realizar visitas de seguimiento al 100% de los eventos de interés en salud pública cada año</t>
  </si>
  <si>
    <t>% de visitas a los eventos de interés en salud pública cada año</t>
  </si>
  <si>
    <t>Realizar 70 actividades para prevención de embarazos en adolescentes en el año</t>
  </si>
  <si>
    <t>Numero de  actividades realizadas para prevención de embarazos en adolescentes al año</t>
  </si>
  <si>
    <t>Disminuir  a 30  el Número de partos en niñas de 10 a 14 años durante el cuatrienio</t>
  </si>
  <si>
    <r>
      <t> </t>
    </r>
    <r>
      <rPr>
        <sz val="10"/>
        <rFont val="Arial"/>
        <family val="2"/>
      </rPr>
      <t>% de gestantes con 4  o más controles prenatales</t>
    </r>
  </si>
  <si>
    <t> %  de gestantes con prueba de VIH (Elisa)</t>
  </si>
  <si>
    <t xml:space="preserve"> % de gestantes con sífilis gestacional que reciben tratamiento </t>
  </si>
  <si>
    <t> % de gestantes diagnosticadas con sífilis</t>
  </si>
  <si>
    <t>Mantener en 1 la Incidencia (casos nuevos) de Sífilis Congénita en el año</t>
  </si>
  <si>
    <t>Mantener en 130 x 1000 nacidos vivos   la Tasa de mortalidad fetal  durante el cuatrienio.</t>
  </si>
  <si>
    <t xml:space="preserve"> Tasa de mortalidad fetal x 1000 nv </t>
  </si>
  <si>
    <t> Tasa de mortalidad perinatal.</t>
  </si>
  <si>
    <t xml:space="preserve"> Tasa de mortalidad  x 100. 000 habitantes asociada al VIH </t>
  </si>
  <si>
    <t>Mantener en cero el Porcentaje de transmisión materno -infantil del VIH en el año</t>
  </si>
  <si>
    <t> % de transmisión materno -infantil del VIH</t>
  </si>
  <si>
    <t> Tasa de incidencia de VIH por 100.000 habitantes</t>
  </si>
  <si>
    <t xml:space="preserve">Identificar 2189 sintomáticos  respiratorios    anualmente  </t>
  </si>
  <si>
    <t> % niños y niñas identificados en condición de pobreza extrema, menores de seis (6) años  con esquema completo de vacunación.</t>
  </si>
  <si>
    <t>Alcanzar el 95% o más de cobertura en vacunación con BCG en nacidos vivos en el año</t>
  </si>
  <si>
    <t>Alcanzar el 95% o más de cobertura anual en vacunación contra Polio en nacidos vivos</t>
  </si>
  <si>
    <t>Alcanzar el 95% o más de cobertura anual en vacunación contra Hepatitis B en menores de 1 año</t>
  </si>
  <si>
    <t>Alcanzar el 95% o más de cobertura anual en vacunación contra Rotavirus en menores de 1 año</t>
  </si>
  <si>
    <t xml:space="preserve"> Alcanzar el 95% o más de cobertura anual en vacunación contra Neumococo dos dosis en menores de 1 año</t>
  </si>
  <si>
    <t>Alcanzar el 95% o más de cobertura anual  en vacunación con DPT en menores de 1 año</t>
  </si>
  <si>
    <t>Mantener en cero la Mortalidad en niños, niñas y adolescentes por dengue  durante el cuatrienio</t>
  </si>
  <si>
    <t> Número de muertes en niños, niñas y adolescentes por dengue</t>
  </si>
  <si>
    <t xml:space="preserve">Mantener en cero la Tasa anual de mortalidad asociada al dengue </t>
  </si>
  <si>
    <t> Tasa de mortalidad asociada al dengue x 100.000 habitantes</t>
  </si>
  <si>
    <t xml:space="preserve">Mantener en cero el numero de casos la Mortalidad anual en niños, niñas y adolescentes por malaria  </t>
  </si>
  <si>
    <t>Implementar y Mantener una estrategia intersectorial operando durante   el cuatrienio para divulgación y adopción  de una cultura preventiva para la mitigación del riesgo. (Plan de prevención, preparación y atención de emergencias)</t>
  </si>
  <si>
    <t>Número de familias capacitadas en planes de emergencia</t>
  </si>
  <si>
    <t>Mantener en 100 el Porcentaje de seguimiento a los planes hospitalarios de emergencia durante el cuatrienio.</t>
  </si>
  <si>
    <t>Realizar 4 mapas de riesgo en salud de acuerdo a la división socio-política del municipio durante el cuatrienio.</t>
  </si>
  <si>
    <t xml:space="preserve">Realizar 4 planes de capacitación integral durante el cuatrienio para el  conocimiento, la reducción del riesgo y el manejo de emergencias y desastres. </t>
  </si>
  <si>
    <t>Implementar 1 sistema de gestión, comunicación  e información  en emergencias y desastres en salud.</t>
  </si>
  <si>
    <t xml:space="preserve"> Número de sistemas de gestión, comunicación e información  </t>
  </si>
  <si>
    <t xml:space="preserve">Realizar 1 jornada de sensibilización anual enfocado a la adopción de cultura de prevención en espacios laborales. </t>
  </si>
  <si>
    <t>Realizar 1 feria empresarial anual  en riesgos laborales</t>
  </si>
  <si>
    <t>Realizar 4 campañas de participación del comercio municipal en relación a la prevención de riesgos laborales durante el cuatrienio</t>
  </si>
  <si>
    <t>  Numero de campañas realizadas</t>
  </si>
  <si>
    <t xml:space="preserve">Realizar 1 conmemoración anual del día de la Seguridad y salud en el Trabajo </t>
  </si>
  <si>
    <t>Implementar una estrategia cada año de inclusión laboral a personas en condición de discapacidad durante el cuatrienio</t>
  </si>
  <si>
    <t> Numero de estrategias de inclusión laboral al año</t>
  </si>
  <si>
    <t>número de asociaciones de usuarios con representantes de poblaciones especiales</t>
  </si>
  <si>
    <t xml:space="preserve">Acreditar 1 institución pública de primer nivel  en las estrategias IAMI -  AIEPI. </t>
  </si>
  <si>
    <t> tasa de Mortalidad en menores de 1 año  por cada 1.000 nacidos vivos.</t>
  </si>
  <si>
    <t>Mantener igual o inferior a 1 caso por año la Mortalidad por infección respiratoria aguda (IRA) en menores de 1 y 5 años</t>
  </si>
  <si>
    <t>Número de muertes  por infección respiratoria aguda (IRA) en menores de 1 y 5 años</t>
  </si>
  <si>
    <t>Mantener igual o inferior a 1 caso por año la Mortalidad por Enfermedad Diarreica Aguda (EDA) en menores de 1 y 5 años</t>
  </si>
  <si>
    <t> Número de diagnósticos realizados en el cuatrienio</t>
  </si>
  <si>
    <t>Realizar 4 actividades para la sensibilización  en el entorno familiar sobre la aceptación de miembros de la familia con identidades de genero diversas, durante el cuatrienio</t>
  </si>
  <si>
    <t>Número de Línea Base construida</t>
  </si>
  <si>
    <t>Realizar 4 mesas de concertación con las comunidades indígenas en la estructuración del SISPI durante el cuatrienio</t>
  </si>
  <si>
    <t>Número de mesas de concertación con comunidades indígenas</t>
  </si>
  <si>
    <t>Implementar 1 estrategia de Rehabilitación Basada en la Comunidad (RBC) en el área rural  en el cuatrienio</t>
  </si>
  <si>
    <t>Número de estrategias implementadas</t>
  </si>
  <si>
    <t>Realizar 1 actualización anual al censo de población con discapacidad durante el Cuatrienio</t>
  </si>
  <si>
    <t>Número de censos efectuados</t>
  </si>
  <si>
    <t>Lograr que 20 personas con discapacidad identificadas en condición de pobreza extrema  a las que se  les prescribe un producto de apoyo o rehabilitación funcional, lo reciban, durante el cuatrienio</t>
  </si>
  <si>
    <t>Realizar 3 Campañas de gestión para la consecución de ayudas técnicas para sostenibilidad del Banco de Productos de Apoyo durante el Cuatrienio</t>
  </si>
  <si>
    <t>Presentar 1 proyecto para la consecución de recursos  destinados a la  construcción de la sede del centro de salud Panorama.</t>
  </si>
  <si>
    <t>Presentar 1 proyecto  durante el cuatrienio destinado para la construcción de hospital de primer nivel</t>
  </si>
  <si>
    <t>Presentar 1 proyecto  durante el cuatrienio  para la gestión de recursos destinados a la compra de terrenos para construcción del puesto de salud de Chillurco y Charguayaco.</t>
  </si>
  <si>
    <t>Presentar 1  proyecto durante el cuatrienio que permita gestionar los recursos para construcción y habilitación del servicio de urgencias en el centro de salud del corregimiento de Bruselas.</t>
  </si>
  <si>
    <t>Realizar 1 estudio de viabilidad durante el cuatrienio  para la construcción de un centro de atención para personas con problemas de uso y abuso de sustancias psicoactivas.</t>
  </si>
  <si>
    <t xml:space="preserve"> Número de estudios realizados </t>
  </si>
  <si>
    <t>Radicar 1 proyecto durante el cuatrienio  para gestión de recursos destinados a Dotación de equipos biomédicos de los puestos de salud de Chillurco y Charguayaco y centros de salud ESE Manuel Castro Tovar.</t>
  </si>
  <si>
    <t>Realizar 60  visitas de Seguimiento anuales para verificar  cumplimiento de las obligaciones que tienen los actores del sistema de salud municipal</t>
  </si>
  <si>
    <t>Realizar 662 actividades extramurales anuales.</t>
  </si>
  <si>
    <t>Realizar 8 Mesas de trabajo anuales  con los actores del SGSSS</t>
  </si>
  <si>
    <t>Realizar 1 campaña anual de afiliación al SGSSS</t>
  </si>
  <si>
    <t>Mantener en 0,6 el % de personas   sin afiliación al SGSSS anualmente.</t>
  </si>
  <si>
    <t> % de personas sin afiliación al SGSSS</t>
  </si>
  <si>
    <t xml:space="preserve">Realizar 20 visitas durante el cuatrienio para realizar seguimiento a los empleadores con relación a la afiliación de sus empleados  al régimen contributivo  </t>
  </si>
  <si>
    <t>Lograr que 76 personas identificadas en pobreza extrema por  la estrategia red unidos por fuera del  SGSSS, se afilien a este, durante el cuatrienio</t>
  </si>
  <si>
    <t>No. De personas por fuera del SGSSS de la estrategia Red Unidos, afiliadas al sistema</t>
  </si>
  <si>
    <t>Dotar 1 centro cultural Héctor Polonia Sánchez durante el cuatrienio</t>
  </si>
  <si>
    <t>Apoyar 8  organizaciones culturales por año durante el cuatrienio</t>
  </si>
  <si>
    <t>Realizar 1 plan estratégico para la divulgación de la oferta cultural cada año</t>
  </si>
  <si>
    <t xml:space="preserve">Realizar 100 actividades culturales en el cuatrienio en el municipio de Pitalito  </t>
  </si>
  <si>
    <t>Realizar 3 (Tres) eventos con contenido cultural de alto impacto, con la participación activa del consejo municipal de cultura cada  año.</t>
  </si>
  <si>
    <t>Dotar 10 (Diez) escuelas de formación artística  en el cuatrienio</t>
  </si>
  <si>
    <t>Elaborar 1 (Un) proyecto para la creación del Museo Municipal de Pitalito  en el cuatrienio</t>
  </si>
  <si>
    <t xml:space="preserve">No. De proyectos elaborados </t>
  </si>
  <si>
    <t>Dotar 5 bibliotecas públicas municipales, en el cuatrienio</t>
  </si>
  <si>
    <t>Ejecutar 1 Plan para la recuperación,  mantenimiento y preservación del museo vial del municipio de Pitalito, durante el cuatrienio</t>
  </si>
  <si>
    <t>Presentar 1 (Un) proyecto para   conectividad   de bibliotecas rurales  en el cuatrienio</t>
  </si>
  <si>
    <t>No. De planes ejecutados</t>
  </si>
  <si>
    <t>No. De remodelaciones a la planta física de la biblioteca municipal realizadas</t>
  </si>
  <si>
    <t>Realizar 2 acciones culturales que permitan la prevención y corrección de todo tipo de práctica discriminatoria durante el cuatrienio</t>
  </si>
  <si>
    <t>No. De acciones realizadas</t>
  </si>
  <si>
    <t>Actualizar 1 Plan Veintenal de cultura para el municipio de Pitalito en el cuatrienio</t>
  </si>
  <si>
    <t xml:space="preserve">Gestionar 1  Proyecto para la creación de la emisora cultural del municipio de Pitalito  en el cuatrienio  </t>
  </si>
  <si>
    <t xml:space="preserve">Ejecutar 1 Plan estratégico para la planeación y ejecución del Bicentenario del municipio de Pitalito durante los dos primeros años </t>
  </si>
  <si>
    <t>Ejecutar 1 programa artístico y cultural con enfoque diferencial,  cada año.</t>
  </si>
  <si>
    <t>Apoyar 4.000 NNA en actividades artísticas y culturales, como herramienta de integración para el postconflicto, durante el cuatrienio</t>
  </si>
  <si>
    <t>Ejecutar 1 (Un) proyecto para la creación de la Banda Sinfónica Juvenil del municipio de Pitalito en el cuatrienio</t>
  </si>
  <si>
    <t>Realizar 120 actividades  extramuros de la biblioteca municipal Esteban Rojas, en el cuatrienio</t>
  </si>
  <si>
    <t>Realizar 1 dotación con material infantil a la  biblioteca municipal  Esteban Rojas, durante el cuatrienio</t>
  </si>
  <si>
    <t>Conformar 1 Consejo de cultura y lograr su funcionamiento cada año,  durante el cuatrienio</t>
  </si>
  <si>
    <t>No. De actividades culturales realizadas</t>
  </si>
  <si>
    <t>No. De eventos realizados al año</t>
  </si>
  <si>
    <t>No. de escuelas de formación artísticas dotadas</t>
  </si>
  <si>
    <t>Realizar 1 (Un) estudio para identificación, reconocimiento, mantenimiento y preservación y salvaguardia,  del patrimonio material e inmaterial del municipio de Pitalito durante el cuatrienio</t>
  </si>
  <si>
    <t>Remodelar 1 planta física de la biblioteca municipal  Esteban Rojas, durante el cuatrienio</t>
  </si>
  <si>
    <t>No. De proyectos gestionados</t>
  </si>
  <si>
    <t>No. De NNA apoyados en actividades artísticas y culturales</t>
  </si>
  <si>
    <t>No. De consejos de cultura funcionando cada año</t>
  </si>
  <si>
    <t>No. De organizaciones culturales apoyadas cada año</t>
  </si>
  <si>
    <t>Realizar 1 estudio  para la implementación de la escuela superior de artes del municipio de Pitalito  en el cuatrienio</t>
  </si>
  <si>
    <t>No. De escuelas de formación funcionando cada año</t>
  </si>
  <si>
    <t>Otorgar 1 apoyo interinstitucional al sector artesanal cada año</t>
  </si>
  <si>
    <t>No. De apoyos otorgados al año</t>
  </si>
  <si>
    <t>No. De planes estratégicos implementados cada año</t>
  </si>
  <si>
    <t>Crear un (1)  grupo de vigías del patrimonio cultural, en el cuatrienio en el cuatrienio</t>
  </si>
  <si>
    <t>Capacitar a 9 bibliotecarios rurales cada año</t>
  </si>
  <si>
    <t>No. De bibliotecarios formados cada año</t>
  </si>
  <si>
    <t>Fortalecer 2 escuelas de formación artística con enfoque diferencial cada año</t>
  </si>
  <si>
    <t>No. De escuelas de formación artística fortalecidas al año</t>
  </si>
  <si>
    <t>No. De programas con enfoque diferencial ejecutados al año</t>
  </si>
  <si>
    <t>No. De programas ejecutados al año</t>
  </si>
  <si>
    <t>Formular 1 plan decenal de deporte durante el cuatrienio</t>
  </si>
  <si>
    <t xml:space="preserve">Fortalecer 1 ente municipal que abandere el deporte y la recreación cada año </t>
  </si>
  <si>
    <t>No. De entes fortalecidos por año</t>
  </si>
  <si>
    <t>Lograr el funcionamiento de 15 escuelas de formación deportivas  cada año.</t>
  </si>
  <si>
    <t>No. De escuelas de formación deportiva funcionando al año</t>
  </si>
  <si>
    <t>Apoyar 10 festivales, eventos y/o torneos deportivos o recreativos cada año</t>
  </si>
  <si>
    <t>No. De eventos deportivos apoyados por año</t>
  </si>
  <si>
    <t>Apoyar a 100 deportistas que participen en eventos departamentales, nacionales o internacionales, durante el cuatrienio.</t>
  </si>
  <si>
    <t>Construir, mejorar, mantener o adecuar 12 escenarios deportivos  por año</t>
  </si>
  <si>
    <t>No. De escenarios deportivos construidos, mejorados, mantenidos o adecuados por año</t>
  </si>
  <si>
    <t>Instalar 12 parques Biosaludables durante el cuatrienio</t>
  </si>
  <si>
    <t>No. De proyectos presentados .</t>
  </si>
  <si>
    <t>Dotar 60 organizaciones legalmente constituidas de implementos deportivos durante el cuatrienio.</t>
  </si>
  <si>
    <t>No. de organizaciones legalmente  constituidas dotadas de implementos deportivos.</t>
  </si>
  <si>
    <t xml:space="preserve">No. De juegos de la mujer realizados por año </t>
  </si>
  <si>
    <t>Apoyar 12 Clubes deportivos mediante convenios en el cuatrienio</t>
  </si>
  <si>
    <t>Apoyar y/o capacitar 2 deportistas de alto rendimiento  en el cuatrienio.</t>
  </si>
  <si>
    <t>Realizar 4 jornadas anuales de recreación  para población vulnerable con enfoque diferencial e incluyente.</t>
  </si>
  <si>
    <t>No. De jornadas de recreación desarrolladas por año</t>
  </si>
  <si>
    <t>No de actividades   realizadas</t>
  </si>
  <si>
    <t xml:space="preserve">No. De parques infantiles instalados </t>
  </si>
  <si>
    <t>realizar la gestión para la construcción de un (1) Comando de Policía Huila en el cuatrienio</t>
  </si>
  <si>
    <t>Realizar una (1) estrategia anual para el fortalecimiento de la familia y la convivencia ciudadana.</t>
  </si>
  <si>
    <t>Realizar cuatro (4) capacitaciones dirigidas a la familia en temas de resolución pacífica de conflictos en el cuatrienio.</t>
  </si>
  <si>
    <t>Número de observatorios funcionando</t>
  </si>
  <si>
    <t>Desarrollar un (1)   Consejo de Paz y Derechos Humanos en el cuatrienio</t>
  </si>
  <si>
    <t xml:space="preserve">No. De concejo de paz y derechos humanos </t>
  </si>
  <si>
    <t>No. De políticas públicas dinamizadas</t>
  </si>
  <si>
    <t xml:space="preserve">Elegir y fortalecer un (1) Comité Local de Discapacidad durante el cuatrienio. </t>
  </si>
  <si>
    <t>Desarrollar veinte (20) proyectos productivos dirigidos a población víctima del conflicto armado en el cuatrienio</t>
  </si>
  <si>
    <t>Implementar 5 trámites en línea durante el cuatrienio</t>
  </si>
  <si>
    <t>No. De trámites en línea implementados</t>
  </si>
  <si>
    <t>No. De ecosistemas estratégicos fortalecidos cada año</t>
  </si>
  <si>
    <t>Fortalecer 1 ecosistema digital municipal Cada año</t>
  </si>
  <si>
    <t>Incorporar  en el régimen de Contabilidad Pública territorial,  un marco normativo aplicable en las entidades de gobierno, para dar cumplimiento en lo establecido por  la Res. No. 533 de 2015</t>
  </si>
  <si>
    <t>No. De Incorporaciones Realizadas</t>
  </si>
  <si>
    <t>Recaudar 2.000 millones de pesos de recursos provenientes de cartera morosa durante el cuatrienio</t>
  </si>
  <si>
    <t>Millones de pesos de recaudo de cartera morosa</t>
  </si>
  <si>
    <t xml:space="preserve">Realizar 4 gestiones para  mejorar las  tasas de interés y poder  reestructurar  la deuda pública  en el cuatrienio </t>
  </si>
  <si>
    <t>No de gestiones realizadas</t>
  </si>
  <si>
    <t>Realizar 4  capacitaciones a funcionarios  sobre gestión fiscal y cobro coactivo durante el cuatrienio</t>
  </si>
  <si>
    <t xml:space="preserve">Realizar 4 brigadas para controlar establecimientos de comercio sobre legalidad y actualización de Industria y Comercio en el cuatrienio </t>
  </si>
  <si>
    <t>Realizar 1 actualización catastral  durante el cuatrienio</t>
  </si>
  <si>
    <t>Realizar 4 auditorías en el cuatrienio a los gastos de funcionamiento, como estrategia para mejorar desempeño fiscal</t>
  </si>
  <si>
    <t>4 acciones de Fortalecimiento y actualización    del portal de atención al ciudadano en el cuatrienio</t>
  </si>
  <si>
    <t>Realizar 16 reuniones con la comunidad, a fin de socializar el plan de desarrollo y priorizar la inversión durante el cuatrienio</t>
  </si>
  <si>
    <t>Actualización del MECI  al 95% en el cuatrienio.</t>
  </si>
  <si>
    <t>Implementar cada año 1 programa de apoyo logístico, administrativo, técnico y profesional necesario para el fortalecimiento institucional</t>
  </si>
  <si>
    <t>No. De programas implementados cada año</t>
  </si>
  <si>
    <t>Elaborar 1 Plan de Desarrollo Municipal aprobado y con seguimiento permanente en el cuatrienio</t>
  </si>
  <si>
    <t>1 mantenimiento y dotación para el centro cultural durante el cuatrienio</t>
  </si>
  <si>
    <t>No. De mantenimientos al centro cultural</t>
  </si>
  <si>
    <t>1 Acuerdo municipal aprobado para la implementación del POT y sus proyectos a corto plazo.</t>
  </si>
  <si>
    <t>1 mantenimiento realizado durante el cuatrienio a la plaza de mercado municipal</t>
  </si>
  <si>
    <t>1 Fondo cuenta de espacio público creado durante el cuatrienio.</t>
  </si>
  <si>
    <t>1equipamiento municipal cofinanciado durante el cuatrienio (ALDEA DE LA FELICIDAD) y compra de terreno</t>
  </si>
  <si>
    <t>1 Plan vial y de movilidad contratado</t>
  </si>
  <si>
    <t>No. De estudios realizadas</t>
  </si>
  <si>
    <t xml:space="preserve">Realizar 4 semanas ambientales y de gestión del Riesgo durante el cuatrienio. </t>
  </si>
  <si>
    <t>No. De procesos diseñados</t>
  </si>
  <si>
    <t>Realizar el enriquecimiento vegetal de 60 hectáreas de reservas públicas o privadas localizadas en sectores estratégicos durante el cuatrienio.</t>
  </si>
  <si>
    <t>No. De políticas públicas frente al cambio climático diseñadas</t>
  </si>
  <si>
    <t>No. De campañas realizadas anualmente</t>
  </si>
  <si>
    <t>No. De acciones implementadas</t>
  </si>
  <si>
    <t>Realizar cuatro (4) giros  de los  recursos a la autoridad ambiental, durante el cuatrienio</t>
  </si>
  <si>
    <t>No. De giros realizados a la autoridad ambiental</t>
  </si>
  <si>
    <t>Intervenir tres (3) áreas de importancia eco sistémica para el municipio durante el cuatrienio.</t>
  </si>
  <si>
    <t>Adquirir 200 hectáreas para la conservación de ecosistemas estratégicos en el municipio de Pitalito durante el cuatrienio.</t>
  </si>
  <si>
    <t>No. De estrategias realizadas para defensa de derechos de los animales</t>
  </si>
  <si>
    <t>Gestionar el desarrollo de 1  estudios de AVR en 3 sitios de la zona rural,  para la adecuada gestión del riesgo.</t>
  </si>
  <si>
    <t>EDUCACIÓN</t>
  </si>
  <si>
    <t>Suministrar 15,500 Kit escolares cada año</t>
  </si>
  <si>
    <t>Atender 11001 cupos con  el servicio de alimentación  escolar por año, durante  el cuatrienio</t>
  </si>
  <si>
    <t>Gestionar como mínimo con  4 entidades del sector solidario la inversión de los excedentes del sector cooperativo en el cuatrienio.</t>
  </si>
  <si>
    <t>Mantener 16 Instituciones Educativas Municipales con el pago de los servicios Públicos por año durante el cuatrienio.</t>
  </si>
  <si>
    <t>Actualizar 1 plan de infraestructura y dotación  de las IEM, durante el cuatrienio.</t>
  </si>
  <si>
    <t>Gestionar la construcción de 2 colegios durante  el cuatrienio</t>
  </si>
  <si>
    <t>Ejecutar 150 obras de infraestructura educativa  durante el cuatrienio</t>
  </si>
  <si>
    <t>Realizar 2 Auditorias conjuntas para garantizar la prestación del servicio en  acceso y permanencia,     a las 16  Instituciones  Educativas  Municipales cada año.</t>
  </si>
  <si>
    <t>Recertificar  Cuatro (4) Macro procesos  (Calidad Educativa, Talento Humano, Cobertura Educativa, Sistema de Atención al Ciudadano) según  norma ISO 9002 en cada año durante el cuatrienio</t>
  </si>
  <si>
    <t xml:space="preserve"> Atender 100% de las PQR  radicados en la secretaria  de Educación en el año, durante el cuatrienio.</t>
  </si>
  <si>
    <t>Hacer seguimiento al 50% de las quejas radicadas en la secretaria  de Educación cada año  durante el cuatrienio.</t>
  </si>
  <si>
    <t>Realizar 46 Visitas de Evaluación para el control de los  establecimientos  Educativos, en el eje de política de eficiencia por año.</t>
  </si>
  <si>
    <t>Apoyar 16 Instituciones Educativas con software educativo, financiero y contratación durante el cuatrienio.</t>
  </si>
  <si>
    <t>No. De Instituciones Educativas  apoyadas con software educativo; financiero y de contratación.</t>
  </si>
  <si>
    <t>Formular e implementar 1 Política de Bienestar Docentes durante el cuatrienio</t>
  </si>
  <si>
    <t>% de sedes educativas dotadas de material didáctico y/o pedagógico.</t>
  </si>
  <si>
    <t>Dotar 7 Instituciones educativas Municipales, con material didáctico y tecnológico acorde con las NEE en el cuatrienio.</t>
  </si>
  <si>
    <t xml:space="preserve">No de eventos de formación </t>
  </si>
  <si>
    <t xml:space="preserve"> Apoyar 80 estudiantes con incentivos para ingreso y permanencia en la educación superior en el cuatrienio. (no aplica a los beneficiarios de otras estrategias de incentivos de ingreso a educación superior)</t>
  </si>
  <si>
    <t>Formar y certificar 30 docentes  en el nivel B2 de inglés, según  Marco Común Europeo en el cuatrienio .</t>
  </si>
  <si>
    <t>Dotar 8 Instituciones Educativas Municipales, con laboratorios   bilingüismos en el cuatrienio.</t>
  </si>
  <si>
    <t>Fortalecer el 50% IEM Publicas,   con convenio de articulación de la educación media a la educación  terciaria en el cuatrienio</t>
  </si>
  <si>
    <t xml:space="preserve">Realizar 1 alianza con el SENA y cámara de comercio para desarrollar la cultura de emprendimiento en IEM </t>
  </si>
  <si>
    <t>Realizar Un convenio interadministrativo para conexión de programas educativos e-learning con universidades regionales en el cuatrienio.</t>
  </si>
  <si>
    <t>Capacitar  315  docentes en ciencia y tecnología e investigación en el cuatrienio.</t>
  </si>
  <si>
    <t xml:space="preserve">No. De estudiantes con acceso a herramientas </t>
  </si>
  <si>
    <t>Realizar 2 convenios de apoyo  a grupos de investigación como mínimo uno de ellos con el programa onda Colciencias  en las instituciones educativas municipales  con la creación de 40 grupos de investigación previa inscripción en la plataforma   de Colciencias , en el cuatrienio</t>
  </si>
  <si>
    <t>Fortalecer las 16 IE con recursos de gratuidad para la educación por año</t>
  </si>
  <si>
    <t>Acompañar el 40% de los docentes  insitu, con formación  y entrega de materiales en modelo flexible Escuela Nueva para desarrollo rural integral en el cuatrienio.</t>
  </si>
  <si>
    <t>Apoyar el  40 % de  las sedes educativas Municipales  Rurales, en desarrollo investigativo, científico y de innovación, con proyectos pedagógicos productivos en el cuatrienio.</t>
  </si>
  <si>
    <t>Cambiar a Modalidad agroindustrial con enfoque de desarrollo rural integral, en ciencia, investigación e innovación, como mínimo  1 Institución Educativa Municipal Rural , durante el cuatrienio.</t>
  </si>
  <si>
    <t xml:space="preserve">Crear 1 Unidad Operativa Municipal, con la Intersectorialidad, para el desarrollo rural integral en ciencia, investigación e innovación durante el cuatrienio. </t>
  </si>
  <si>
    <t>Vincular El  100 % de los tutores del programa todos aprender, en la implementación de la   estrategia "ven leamos juntos" por año.</t>
  </si>
  <si>
    <t>Ejecutar 1 programa anual de apoyo al Instituto de Cultura, Recreación y Deporte para fomento de la cultura, la recreación y el deporte</t>
  </si>
  <si>
    <t>Dotar 15 Escuelas de Formación Deportiva 
durante el cuatrienio</t>
  </si>
  <si>
    <t xml:space="preserve">No. De proyectos presentados para gestión de recursos que permita la compra de terreno y/o construcción del estadio o escenarios deportivos alternos </t>
  </si>
  <si>
    <t>Presentar 1 proyecto  para  gestión de recursos que permitan la  construcción    de un gimnasio publico, durante el cuatrienio</t>
  </si>
  <si>
    <t>Apoyo a 4 proyectos productivos para los adulto mayor en el cuatrienio</t>
  </si>
  <si>
    <t>100% de mujeres gestantes con prueba de VIH (Elisa) en el año con sus respectivas asesorías pre y post prueba durante el cuatrienio</t>
  </si>
  <si>
    <t xml:space="preserve"> No. de sintomáticos respiratorios identificados cada año</t>
  </si>
  <si>
    <t>No. de  búsquedas de sintomáticos de piel</t>
  </si>
  <si>
    <t>Alcanzar el 95% o más de cobertura anual en vacunación contra Hepatitis A</t>
  </si>
  <si>
    <t>Alcanzar el  95% de  Cobertura anual de vacunación contra Haemophilus Influenza tipo B en menores de 1 año</t>
  </si>
  <si>
    <t xml:space="preserve"> Índice aédico larvario </t>
  </si>
  <si>
    <t>Construir 1  línea base   sobre identidades de genero diversas durante el cuatrienio</t>
  </si>
  <si>
    <t>Construir 1 línea base  a población Afro Durante el Cuatrienio</t>
  </si>
  <si>
    <t>Realizar 1 línea base a población indígena Durante el Cuatrienio</t>
  </si>
  <si>
    <t> Número de línea base efectuados</t>
  </si>
  <si>
    <t xml:space="preserve">Mantener el 100% de los afiliados al SGSSS régimen subsidiado en continuidad </t>
  </si>
  <si>
    <t xml:space="preserve">% de afiliados a SGSSS en régimen subsidiado  en continuidad </t>
  </si>
  <si>
    <t>DIMENSIÓN ECONÓMICA</t>
  </si>
  <si>
    <t>DESARROLLO ECONÓMICO</t>
  </si>
  <si>
    <t>OTROS SERVICIOS PÚBLICOS</t>
  </si>
  <si>
    <t>Ejecutar 1 proyecto piloto de alumbrado público con energías alternativas durante el cuatrienio</t>
  </si>
  <si>
    <t>No. de planes viales contratados</t>
  </si>
  <si>
    <t>No. De Programas establecidos</t>
  </si>
  <si>
    <t>Realizar 1 mesa de trabajo en el cuatrienio, para promover procesos asociativos entre entidades territoriales para la libre y voluntaria conformación de alianzas estratégicas que impulsen el desarrollo autónomo y auto sostenible de las comunidades</t>
  </si>
  <si>
    <t>DESARROLLO COMUNITARIO</t>
  </si>
  <si>
    <t>% de JAC caracterizadas con Índice de Capacidad Organizacional ICO</t>
  </si>
  <si>
    <t>Realizar un 1 proceso de acompañamiento para la elección de directiva de  Juntas de Acción Comunal en el sector urbano y rural del municipio</t>
  </si>
  <si>
    <t>No. De procesos de acompañamiento realizados</t>
  </si>
  <si>
    <t>1 Proyecto inscrito y con gestión de recursos para la creación de 1 casa de justicia durante el cuatrienio</t>
  </si>
  <si>
    <t>No. de Proyectos inscritos y con gestión de recursos para la creación de 1 casa de justicia durante el cuatrienio.</t>
  </si>
  <si>
    <t>No. De sistemas de información construidos</t>
  </si>
  <si>
    <t>No. De estrategias diseñadas</t>
  </si>
  <si>
    <t>Número de programas implementados por año</t>
  </si>
  <si>
    <t>No. De obras de mitigación del riesgo construidas</t>
  </si>
  <si>
    <t>Desarrollar 3 procesos de formación y/o capacitación a organismos de atención de desastres  durante el cuatrienio.</t>
  </si>
  <si>
    <t xml:space="preserve">Desarrollar un proceso de gestión para  la adquisición de un carro cisterna durante el cuatrienio </t>
  </si>
  <si>
    <t>Actualizar 1 plan municipal de gestión de riesgos de desastres, con estrategia municipal de respuesta a emergencias y plan de contingencia para incendios forestales durante el cuatrienio</t>
  </si>
  <si>
    <t>No. De planes actualizados</t>
  </si>
  <si>
    <t xml:space="preserve">Desarrollar un (1) simulacro municipal por año, de evacuación por sismo. </t>
  </si>
  <si>
    <t>No. De simulacros desarrollados por año</t>
  </si>
  <si>
    <t>No. De Kit escolares suministrados por año</t>
  </si>
  <si>
    <t>No. De alumnos beneficiados con transporte escolar por año</t>
  </si>
  <si>
    <t>No. de cupos atendidos con alimentación escolar por año</t>
  </si>
  <si>
    <t xml:space="preserve">Realizar 3 eventos de articulación con el ministerio de educación para la construcción de paz </t>
  </si>
  <si>
    <t>No. de eventos de articulación realizados</t>
  </si>
  <si>
    <t>Diseñar e implementar 1 plan  para la implementación de jornada única en el cuatrienio.</t>
  </si>
  <si>
    <t>No de planes diseñados e implementados</t>
  </si>
  <si>
    <t>No. De auditorías realizadas por año</t>
  </si>
  <si>
    <t>% de quejas atendidas por año</t>
  </si>
  <si>
    <t>No. De capacitaciones realizadas por año</t>
  </si>
  <si>
    <t>No. De visitas realizadas por año</t>
  </si>
  <si>
    <t>No. De sistemas de información adquiridos</t>
  </si>
  <si>
    <t>Aumentar al 87,5 las Instituciones Educativas Municipales Acompañadas   con el programa todos a aprender  durante el cuatrienio</t>
  </si>
  <si>
    <t>Apoyar 16 IEM financieramente para la ejecución de los planes de mejoramiento Institucional, según resultados índice sintético de  la Calidad en la Educación  por año</t>
  </si>
  <si>
    <t>Realizar 16 visitas   anuales a las  instituciones educativas Municipales para hacer el seguimiento  a los planes de mejoramiento en las cuatro áreas de gestión.</t>
  </si>
  <si>
    <t>No. De IEM con seguimiento anual</t>
  </si>
  <si>
    <t>Realizar 1 Estudio de contexto para determinar las  necesidades de oferta educativa a nivel superior, para fortalecer la   pertinencia en la formación, en el cuatrienio.</t>
  </si>
  <si>
    <t>No. De ferias realizadas por año</t>
  </si>
  <si>
    <t>Mantener 16 Instituciones Educativas  Municipales con el servicio de conectividad en el cuatrienio.</t>
  </si>
  <si>
    <t>No. de IEM dotadas de material didáctico y tecnológico</t>
  </si>
  <si>
    <t>Realizar 3 eventos de formación docente en competencias ciudadanas, convivencia y paz durante el cuatrienio</t>
  </si>
  <si>
    <t>Porcentaje de IE con Planes de Mejoramiento</t>
  </si>
  <si>
    <t>Elaborar 1 diagnóstico  para establecer los niveles de ingles de  los docentes de acuerdo Marco Común Europeo (MCE) en el cuatrienio.</t>
  </si>
  <si>
    <t>No de alianzas realizadas</t>
  </si>
  <si>
    <t>Apoyar 40 Experiencias significativas de las Instituciones Educativas Municipales, previo aval de   la secretaria de Educación Municipal  y registradas en la Plataforma Colombia - aprende  en el cuatrienio.</t>
  </si>
  <si>
    <t>No. De foros educativos realizados por año</t>
  </si>
  <si>
    <t>Realizar Un foro educativo anual, durante el cuatrienio.</t>
  </si>
  <si>
    <t>Capacitar y hacer seguimiento  a  las 16  IEM, en el sistema de evaluación  de estudiantes, durante  el cuatrienio.</t>
  </si>
  <si>
    <t>Formar 20% de  docentes en NEE en el cuatrienio</t>
  </si>
  <si>
    <t>% de tutores de todos a aprender, vinculados al programa "ven leamos juntos" por año</t>
  </si>
  <si>
    <t>No .  De línea base construida</t>
  </si>
  <si>
    <t xml:space="preserve"> Tasa de mortalidad por diabetes mellitus x 100.000 habitantes </t>
  </si>
  <si>
    <t>Crear 1 Banco de Alimentos durante el cuatrienio</t>
  </si>
  <si>
    <t>Número de conmemoraciones al año</t>
  </si>
  <si>
    <t>Número de actualizaciones de línea base por año</t>
  </si>
  <si>
    <t> Numero de ferias empresarial en riesgos laborales por año</t>
  </si>
  <si>
    <t> Número de jornadas de sensibilización por año</t>
  </si>
  <si>
    <t> Número de casos anuales de mortalidad por enfermedad diarreica aguda (EDA) en menores de 1 y 5, por año</t>
  </si>
  <si>
    <t> Número de proyectos  radicados</t>
  </si>
  <si>
    <t> Número de visitas de seguimiento por año</t>
  </si>
  <si>
    <t> Número de actividades extramurales por año</t>
  </si>
  <si>
    <t>Número de mesas de trabajo por año</t>
  </si>
  <si>
    <t> Número de campañas de afiliación por año</t>
  </si>
  <si>
    <t>Realizar 4 jornadas de actualización de ficha del SISBEN, durante el cuatrienio</t>
  </si>
  <si>
    <t>Número de visitas realizadas</t>
  </si>
  <si>
    <t xml:space="preserve">Lograr que 10 escuelas de formación  artística estén en funcionamiento cada año </t>
  </si>
  <si>
    <t>Realizar 4 olimpiadas de la discapacidad  
de manera intersectorial durante el cuatrienio</t>
  </si>
  <si>
    <t>No. De olimpiadas para la discapacidad desarrolladas</t>
  </si>
  <si>
    <t>Realizar 4 juegos  para mujer cabeza de familia durante el cuatrienio</t>
  </si>
  <si>
    <t xml:space="preserve">No. de deportistas de alto rendimiento apoyados y/o capacitados </t>
  </si>
  <si>
    <t xml:space="preserve">No. De campeonatos realizados </t>
  </si>
  <si>
    <t>Realizar 4 eventos de juegos campesinos durante el cuatrienio</t>
  </si>
  <si>
    <t>No. De juegos campesinos realizados</t>
  </si>
  <si>
    <t xml:space="preserve">Ejecutar 4 actividades masivas de actividad física dirigida a la mujer (ruta de la mujer) durante el cuatrienio.
</t>
  </si>
  <si>
    <t>Lograr la reubicación de 100 viviendas en el Municipio, durante el cuatrienio</t>
  </si>
  <si>
    <t>Realizar 4 capacitaciones para las asociaciones de vivienda en normatividad  y presentación de proyectos  durante el cuatrienio.</t>
  </si>
  <si>
    <t xml:space="preserve">No. De capacitaciones brindadas a la OPV </t>
  </si>
  <si>
    <t>Realizar y ejecutar Cuatro (4) estrategias integrales durante el cuatrienio, que propendan por  prevenir y disminuir el trabajo infantil y las peores formas de trabajo infantil, priorizando a niños y niñas en pobreza extrema</t>
  </si>
  <si>
    <t>Desarrollar dos (2) estrategias en el cuatrienio dirigida a la familia que permita la promoción de derechos, prevención frente a situaciones de riesgo y protección  en caso  de vulneración de derechos.</t>
  </si>
  <si>
    <t>No. De programas implementados por año</t>
  </si>
  <si>
    <t>Garantizar un (1) espacio adecuado y habilitado para la protección y restablecimiento de derechos de niños y niñas (Hogar de Paso) cada año</t>
  </si>
  <si>
    <t>No. De espacios habilitados para protección de niñas, niños y adolescentes por año</t>
  </si>
  <si>
    <t>Garantizar el buen funcionamiento y adecuación de una (1) casa transitoria para el menor infractor cada año del cuatrienio</t>
  </si>
  <si>
    <r>
      <t>No. De casas transitoria</t>
    </r>
    <r>
      <rPr>
        <sz val="10"/>
        <color rgb="FFFF0000"/>
        <rFont val="Arial"/>
        <family val="2"/>
      </rPr>
      <t xml:space="preserve"> </t>
    </r>
    <r>
      <rPr>
        <sz val="10"/>
        <color theme="1"/>
        <rFont val="Arial"/>
        <family val="2"/>
      </rPr>
      <t>operando por año</t>
    </r>
  </si>
  <si>
    <t>Crear e Implementar un (1) programa de prevención del consumo de SPA en el cuatrienio</t>
  </si>
  <si>
    <t>Realizar dos (2) programas integrales de fortalecimiento que permitan la atención a la primera infancia en el cuatrienio</t>
  </si>
  <si>
    <t>Implementar cada año 1 programa de apoyo institucional a la población juvenil y sus organizaciones, para mejorar las condiciones de esta población</t>
  </si>
  <si>
    <t>No. De equipo integral garantizado</t>
  </si>
  <si>
    <t>Desarrollar (4) acciones que permitan fortalecer el Consejo Comunitario de Mujeres (CCM) durante el cuatrienio.</t>
  </si>
  <si>
    <r>
      <t>D</t>
    </r>
    <r>
      <rPr>
        <sz val="10"/>
        <rFont val="Arial"/>
        <family val="2"/>
      </rPr>
      <t>esarrollar doce (12) actividades que promuevan los derechos de mujeres y familia</t>
    </r>
    <r>
      <rPr>
        <sz val="10"/>
        <color theme="1"/>
        <rFont val="Arial"/>
        <family val="2"/>
      </rPr>
      <t xml:space="preserve"> (Día Internacional de la Mujer, Día Internacional de la Familia, Día Internacional de la No violencia contra la Mujer) durante el cuatrienio.</t>
    </r>
  </si>
  <si>
    <t>Apoyar un (1) Plan de Vida u otro instrumento de planeación de pueblos indígenas durante el cuatrienio</t>
  </si>
  <si>
    <t>Realizar un (1) acompañamiento ante entidades del orden nacional para el reconocimiento del Cabildo Intillagta y el Cabildo El Rosal como Resguardos Indígenas en el cuatrienio</t>
  </si>
  <si>
    <t>Apoyar 4 proyectos productivos, sociales o de formación, para personas en condición de discapacidad en el cuatrienio</t>
  </si>
  <si>
    <t>N° De proyectos  apoyados.</t>
  </si>
  <si>
    <t>No. De convenios suscritos por año</t>
  </si>
  <si>
    <t>Apoyar un (1) Centro de día anual que permita la atención del adulto mayor en el municipio, priorizando población en pobreza extrema</t>
  </si>
  <si>
    <t>No. De centros apoyados por año</t>
  </si>
  <si>
    <t>Garantizar una (1) atención y orientación de manera integral a la población víctima del conflicto en el Centro Regional de Atención a Víctimas cada año</t>
  </si>
  <si>
    <t>No. Atenciones y orientaciones integrales realizadas por año</t>
  </si>
  <si>
    <t>No. De oficinas dotada y  equipo humano disponible para atención al programa por año</t>
  </si>
  <si>
    <t xml:space="preserve">Desarrollar un (1) acompañamiento y atención a población Habitante de la Calle del municipio de Pitalito cada año </t>
  </si>
  <si>
    <t>No. De acompañamientos y atenciones a población habitante de la calle por año</t>
  </si>
  <si>
    <t>No. De personas capacitados</t>
  </si>
  <si>
    <t>Realizar 4 Feria de empleo y emprendimiento durante el cuatrienio</t>
  </si>
  <si>
    <t>Ejecutar 2 programas para cofinanciación de proyectos productivos durante el cuatrienio</t>
  </si>
  <si>
    <t>Apoyar 1  oficina de Gestión y Colocación de empleo  durante el cuatrienio</t>
  </si>
  <si>
    <t>Realizar 4 campañas de promoción, difusión y apoyo del turismo durante el cuatrienio.</t>
  </si>
  <si>
    <t>Realizar 2 actividades de apoyo a operadores de alojamiento, restaurantes y transporte público, para mejorar servicios al cliente  durante el cuatrienio</t>
  </si>
  <si>
    <t>Ejecutar 2 proyectos de TIC en articulación con el Ministerio de las Tic u otras entidades estatales, parta el fortalecimiento de las TIC a nivel local, durante el cuatrienio</t>
  </si>
  <si>
    <t>Crear 1 comité de seguridad informática SGI</t>
  </si>
  <si>
    <t>Realizar 2 Cursos dirigidos a estudiantes y padres de familia sobre el uso adecuado de las tic del programa "en TIC confío", durante el cuatrienio</t>
  </si>
  <si>
    <t>Realizar 6 actividades durante el cuatrienio para fomentar la apropiación social del conocimiento y desarrollo tecnológico</t>
  </si>
  <si>
    <t>Suministrar a 20 Empresarios KIT MyPime Digital (conexión a internet, equipo de cómputo, software ERP gratuito y presencia de su negocio en Internet) en el cuatrienio</t>
  </si>
  <si>
    <t>Implementar 1 estrategia de disposición adecuada y reciclaje de residuos electrónicos  cada año</t>
  </si>
  <si>
    <t>Implementar 1 campaña de divulgación a la comunidad sobre trámites en línea cada año</t>
  </si>
  <si>
    <t>Implementar 4 Puntos rurales para trámites durante el cuatrienio</t>
  </si>
  <si>
    <t>Realizar 2 capacitaciones sobre el adecuado manejo del portal del SECOP, dirigida a funcionarios municipales, durante el cuatrienio</t>
  </si>
  <si>
    <t>Creación de 1 central de digitalización del archivo municipal en el cuatrienio</t>
  </si>
  <si>
    <t>Ejecutar 2 obras de mantenimiento de sitios de destino turístico durante el cuatrienio</t>
  </si>
  <si>
    <t>Crear  e implementar la Secretaria de Desarrollo rural durante el cuatrienio</t>
  </si>
  <si>
    <t>Realizar 2 alianzas con la Gobernación del Huila, para apalancar las líneas productivas definidas, durante el cuatrienio</t>
  </si>
  <si>
    <t>No. Alianzas realizadas</t>
  </si>
  <si>
    <t>Realizar 4 campañas durante el cuatrienio, para el fortalecimiento técnico-organizacional del sector agropecuario</t>
  </si>
  <si>
    <t>Apoyar con asistencia técnica calificada por líneas productivas a 2.000 productores agropecuarios durante el cuatrienio</t>
  </si>
  <si>
    <t>Apoyar 2 proyectos de seguridad alimentaria durante el cuatrienio, dirigido a madres cabeza de familia y/o población vulnerable</t>
  </si>
  <si>
    <t>Implementar cuatro (4) programas de capacitación y apoyo  a productores agropecuarios durante el cuatrienio. SENA- Alcaldía</t>
  </si>
  <si>
    <t>No. De ferias apoyadas</t>
  </si>
  <si>
    <t>Establecer un (1) comité operativo para el fortalecimiento del sector rural, entre Red Unidos- SENA- Alcaldía.. (Secresalud- Sec. Desarrollo económico) durante el cuatrienio.</t>
  </si>
  <si>
    <t>Realizar 3 eventos de Apoyo para la celebración y reconocimiento de la labor de los caficultores durante el cuatrienio</t>
  </si>
  <si>
    <t>Apoyar al mejoramiento de la infraestructura de 1 planta de mezclado de fertilizantes del Grupo Agacafe</t>
  </si>
  <si>
    <t>Suministrar 1 dotación o alquiler de maquinaria pesada para la construcción, mantenimiento o adecuación de la malla vial en el cuatrienio</t>
  </si>
  <si>
    <t>Elaborar 3 proyectos viales para la consecución de recursos durante el cuatrienio</t>
  </si>
  <si>
    <t>No. De proyectos viales elaborados</t>
  </si>
  <si>
    <t>Radicar 1 Proyecto para la inclusión de la variante vial del municipio ante la ANI, durante el cuatrienio</t>
  </si>
  <si>
    <t>Radicar 1 proyecto para cofinanciación de la rehabilitación o reconstrucción de la estructura de pavimento en la Avenida Pastrana, durante el cuatrienio</t>
  </si>
  <si>
    <t xml:space="preserve">Construir 100 obras de arte en los corredores viales municipales, durante el cuatrienio  </t>
  </si>
  <si>
    <t>Construir 4.000 m2 de andenes o zonas peatonales.</t>
  </si>
  <si>
    <t>Radicar 1 proyecto para la cofinanciación del estudio del plan vial municipal.</t>
  </si>
  <si>
    <t>Construir 10 obras públicas que mejoren la movilidad para personas con limitaciones físicas.</t>
  </si>
  <si>
    <t>Ejecutar 2.100 operativos de tránsito durante el cuatrienio</t>
  </si>
  <si>
    <t>implementar 1 plan  municipal de seguridad vial como política pública durante el cuatrienio.</t>
  </si>
  <si>
    <t>No. De observatorios implementados por año</t>
  </si>
  <si>
    <t xml:space="preserve">Implementar un programa  de mantenimiento y expansión del alumbrado público anualmente </t>
  </si>
  <si>
    <t xml:space="preserve">Revisión y mejoramiento de Instalaciones internas de 1.000 viviendas anuales </t>
  </si>
  <si>
    <t>No. De viviendas con revisión técnica por año</t>
  </si>
  <si>
    <t>Presentar y/o ejecutar 4 proyectos durante el cuatrienio para cofinanciación de ampliación de redes eléctricas municipales</t>
  </si>
  <si>
    <t>Apoyar a 1000 nuevos usuarios del servicio de gas domiciliario en zona urbana y rural</t>
  </si>
  <si>
    <t>Apoyar  1 Central de Sacrificio para su implementación durante el cuatrienio</t>
  </si>
  <si>
    <t>1 terminal de transporte con obras de modernización ejecutadas cada año, durante el cuatrienio</t>
  </si>
  <si>
    <t>No. De acciones ejecutadas</t>
  </si>
  <si>
    <t xml:space="preserve">Realizar 1 estudio para la red de ciclo rutas </t>
  </si>
  <si>
    <t>Realizar 1 estudio técnico para la reorganización y restructuración de la estructura organizacional del municipio de Pitalito, durante el cuatrienio</t>
  </si>
  <si>
    <t>no. De programas realizados por año</t>
  </si>
  <si>
    <t>No. De jornadas realizadas por año</t>
  </si>
  <si>
    <t>implementar una (1) estrategia de acompañamiento para sustitución de vehículos de tracción animal durante el cuatrienio</t>
  </si>
  <si>
    <t>No. De campañas realizadas por año</t>
  </si>
  <si>
    <t>Desarrollar 2 Acciones de cultura en derechos humanos, ciudadanía y paz que transforme imaginarios y prácticas culturales que valoran positivamente fenómenos violentos y criminales, durante el cuatrienio</t>
  </si>
  <si>
    <t>No. De acciones de cultura en derechos humanos desarrolladas</t>
  </si>
  <si>
    <t>Realizar 2 eventos durante el cuatrienio para la prevención de tratas de personas en el territorio</t>
  </si>
  <si>
    <t>Realizar (4) campañas para promover  la libertad religiosa y de cultos en el Municipio de Pitalito, durante el cuatrienio</t>
  </si>
  <si>
    <t>No. De programas implementados anualmente</t>
  </si>
  <si>
    <t>Elaborar y aprobar el Plan Territorial de Salud del municipio de Pitalito, durante el cuatrienio</t>
  </si>
  <si>
    <t>No. De Planes Territoriales aprobados</t>
  </si>
  <si>
    <t>Ejecutar 1 programa anual para el fortalecimiento de la capacidad de Gestión de la secretaría de salud municipal</t>
  </si>
  <si>
    <t>Realizar 1 proyecto para lograr la actualización de 1 catastro de redes de acueducto y alcantarillado urbano durante el cuatrienio</t>
  </si>
  <si>
    <t>No. De proyectos realizados</t>
  </si>
  <si>
    <t>Desarrollar 2 Proyectos agropecuarios innovadores durante el cuatrienio (incluye mercados verde, biocomercio, entre otros)</t>
  </si>
  <si>
    <t>Consolidar durante el cuatrienio 4 programas de protección, restauración y fortalecimiento de la gestión ambiental que propendan por el mejoramiento de la calidad atmosférica del municipio</t>
  </si>
  <si>
    <t>Diseñar y construir Siete (7)  obras de mitigación del riesgo, considerando las identificadas en el estudio de AVR del municipio, durante el cuatrienio</t>
  </si>
  <si>
    <t>Legalizar 100 predios urbanos o rurales durante el cuatrienio</t>
  </si>
  <si>
    <t>Aumentar al  25% el tratamiento de aguas residuales generadas en la zona rural. (relación entre el total de aguas residuales producidas sobre el total de aguas vertidas tratadas) 2.000 personas</t>
  </si>
  <si>
    <t>Implementar en un 30% la Ruta de Atención Integral (RIA)  en el municipio durante el cuatrienio</t>
  </si>
  <si>
    <t>% De la Rutas de Atención Integral  implementada</t>
  </si>
  <si>
    <t>7.5</t>
  </si>
  <si>
    <t>Implementar una (1)  estrategia para prevenir la violencia de género en el Municipio de Pitalito cada año</t>
  </si>
  <si>
    <t>No. De estrategias implementadas por año</t>
  </si>
  <si>
    <t>Realizar 16 jornadas de vacunación en el cuatrienio</t>
  </si>
  <si>
    <t>Realizar 2800 visitas de inspección y seguimiento a planes de emergencia de entidades públicas y comerciales, en el cuatrienio</t>
  </si>
  <si>
    <t>Presentar 1 proyecto para la adquisición de una unidad médico odontológica, durante el cuatrienio</t>
  </si>
  <si>
    <t>Número de contratos realizados por año</t>
  </si>
  <si>
    <t>Realizar 3 ferias del emprendimiento, tecnología e innovación durante el cuatrienio</t>
  </si>
  <si>
    <t>No. De actividades  realizadas por año</t>
  </si>
  <si>
    <t>No. De oficinas de Gestión y Colocación de Empleo apoyadas</t>
  </si>
  <si>
    <t>Rehabilitar 15.000 m2 de pavimento en el municipio, durante el cuatrienio</t>
  </si>
  <si>
    <t>No. De obras de modernización de terminal de transporte al año</t>
  </si>
  <si>
    <t>1 programa de barrido, recolección, transporte, disposición final de residuos y separación en la fuente implementado cada año</t>
  </si>
  <si>
    <t>Implementar 1 programa de transferencia de recursos y apoyo al Plan Departamental de Agua, cada año</t>
  </si>
  <si>
    <t>Establecer 4 programas  de fortalecimiento de las rentas municipales, durante el cuatrienio</t>
  </si>
  <si>
    <t>No. De observatorios creados y funcionando cada año</t>
  </si>
  <si>
    <t>No. De PSMV operando</t>
  </si>
  <si>
    <t>Desarrollar una campaña anual de devolución de residuos peligrosos post consumo (RAEE´S, Pilas, Bombillas fluorescentes, llantas o medicamentos vencidos, envases de agroquímicos), durante el cuatrienio</t>
  </si>
  <si>
    <t>Realizar 1 Feria anual de oferta universitaria,  destinada a los grados  10 y 11 de las IE del municipio, durante el cuatrienio.</t>
  </si>
  <si>
    <t>Capacitar el 30% de las  familias de estudiantes de las IEM públicas del grado 11  (no incluye educación por ciclos)   para brindar orientación vocacional  y profesional a los bachilleres, cada año</t>
  </si>
  <si>
    <t>No. De programas  realizados por año</t>
  </si>
  <si>
    <t>No. De políticas implementadas</t>
  </si>
  <si>
    <t>Realizar 4 seminario en temas de interés en salud sexual y reproductiva dirigido a jóvenes y adolescentes en contextos educativos, durante el cuatrienio</t>
  </si>
  <si>
    <t>No.  de seminarios en salud sexual y reproductiva Realizados</t>
  </si>
  <si>
    <t xml:space="preserve">Mantener 1 contrato al año, con una empresa interventora para Garantizar el seguimiento a la prestación del servicio del régimen subsidiado </t>
  </si>
  <si>
    <t>Implementar 1 programa anual para ejecutar los recursos de administración del servicio educativo.</t>
  </si>
  <si>
    <t>Realizar 1 programa  de apoyo a establecimientos de educación superior presente en la zona,  para mejorar el acceso educativo  terciario, cada año</t>
  </si>
  <si>
    <t xml:space="preserve">Realizar 2 convenios con instituciones educativas de nivel técnico y/o superior para prestar asistencia a niños y niñas con necesidades especiales, durante el cuatrienio. </t>
  </si>
  <si>
    <t>Realizar la potabilización y/o optimización de 10 acueductos rurales en el cuatrienio</t>
  </si>
  <si>
    <t>No. De acueductos rurales potabilizados u optimizados</t>
  </si>
  <si>
    <t>Mantener 1 programa de saneamiento y manejo de vertimientos (PSMV) operando cada año</t>
  </si>
  <si>
    <t>Realizar estudios y diseños y gestión de recursos para la construcción de la PTAR para el casco urbano del municipio</t>
  </si>
  <si>
    <t>Implementar la Política Nacional para la reducción del consumo de  sustancias psicoactivas y su impacto en el cuatrienio</t>
  </si>
  <si>
    <t>Realizar una actividad anual de fortalecimiento al comité municipal de ciencia, tecnología e innovación</t>
  </si>
  <si>
    <t>No. De talleres realizados por año</t>
  </si>
  <si>
    <t>1 documento actualizado del PGIR durante el cuatrienio</t>
  </si>
  <si>
    <t>Realizar 4 campeonatos  de integración comunitaria  durante el cuatrienio</t>
  </si>
  <si>
    <t>2 ciclo vías organizadas y ejecutadas por año</t>
  </si>
  <si>
    <t>1 juegos supérate intercolegiados organizados y ejecutados por año durante el cuatrienio.</t>
  </si>
  <si>
    <t>1 juegos escolares organizados y ejecutados por año durante el cuatrienio.</t>
  </si>
  <si>
    <t>5 Actividades realizadas cada año, para promover la recreación y el deporte en NNA.</t>
  </si>
  <si>
    <t>12 parques infantiles construidos  en el cuatrienio para población de primera infancia e infancia.</t>
  </si>
  <si>
    <t>Realizar cuatro (4) estrategias de prevención de discriminación y la violencia contra las personas LGTBI en diferentes instituciones públicas del Municipio en el cuatrienio</t>
  </si>
  <si>
    <t>Brindar apoyo interinstitucional a 8 proyectos productivos durante el cuatrienio, incluida población vulnerable y en pobreza extrema</t>
  </si>
  <si>
    <t>Adquirir 4 predios para construcción, reubicación o ampliación de sedes educativas urbanas o rurales, durante el cuatrienio</t>
  </si>
  <si>
    <t>No. De predios adquiridos en el cuatrienio</t>
  </si>
  <si>
    <t>Apoyar dos (2) proyectos para el fortalecimiento del sector cultural durante el cuatrienio</t>
  </si>
  <si>
    <r>
      <t xml:space="preserve">Desarrollar una (1) estrategia que permita la </t>
    </r>
    <r>
      <rPr>
        <sz val="10"/>
        <rFont val="Arial"/>
        <family val="2"/>
      </rPr>
      <t>participación</t>
    </r>
    <r>
      <rPr>
        <sz val="10"/>
        <color theme="1"/>
        <rFont val="Arial"/>
        <family val="2"/>
      </rPr>
      <t xml:space="preserve"> significativa  de  niños, niñas y adolescentes, inclyendo la mesa territorial de participación de NNA,  cada año</t>
    </r>
  </si>
  <si>
    <t xml:space="preserve">Elaborar y ejecutar un (1) plan de acción territorial que incluya ayudas humanitarias de atención inmediata y subsidio de transporte cada año, a las víctimas, durante el cuatrienio.   </t>
  </si>
  <si>
    <t>No. De planes elaborados y ejecutados por año</t>
  </si>
  <si>
    <t>Mantener anualmente por encima de 5.565 el Número de dosis aplicadas para rabia de caninos y felinos</t>
  </si>
  <si>
    <t>Mantener en cero la Incidencia de rabia humana en el año.</t>
  </si>
  <si>
    <t>Garantizar el cumplimiento de la Ley 1335 de 2009, estrategias ambientales libre de humo de tabaco, en el 70% de las instituciones establecidas en la referida Ley.</t>
  </si>
  <si>
    <t>Porcentaje de instituciones que cumplen Ley 1335 de 2009</t>
  </si>
  <si>
    <t xml:space="preserve">Mantener  la tasa de mortalidad    por diabetes mellitus  por debajo de 16,7  por cada 100.000 habitantes </t>
  </si>
  <si>
    <t>Construir en el cuatrienio la línea base de Prevalencia de enfermedades precursoras de enfermedad renal crónica (hipertensión arterial y diabetes)</t>
  </si>
  <si>
    <t xml:space="preserve">No. de línea base creada </t>
  </si>
  <si>
    <t xml:space="preserve">Disminuir a 6.0 la Tasa anual de suicidios x 100.000 Habitantes </t>
  </si>
  <si>
    <t>Mantener por debajo de 85,8 la Incidencia de intentos de suicidio en el año</t>
  </si>
  <si>
    <t>Disminuir a un  30.5 la tasa de mortalidad por homicidios por cada 100.000 habitantes   durante el cuatrienio</t>
  </si>
  <si>
    <t>Disminuir a 3,0 la Prevalencia de desnutrición global o bajo peso para la edad en menores de 5 años durante el cuatrienio</t>
  </si>
  <si>
    <t>Disminuir a 11,2  la Prevalencia de desnutrición crónica o retraso en talla en menores de 5 años durante el cuatrienio</t>
  </si>
  <si>
    <t>Mantener la Tasa anual de mortalidad por desnutrición en menores de 5 años en 7,8 x 100.000 nv</t>
  </si>
  <si>
    <r>
      <t>Garantizar que el 90%</t>
    </r>
    <r>
      <rPr>
        <sz val="10"/>
        <color rgb="FF000000"/>
        <rFont val="Arial"/>
        <family val="2"/>
      </rPr>
      <t xml:space="preserve">  de niños y niñas identificados en condición de pobreza extrema  hasta los dos (2) años, tengan  controles de crecimiento y desarrollo.</t>
    </r>
  </si>
  <si>
    <t>Incrementar al 74% el Porcentaje de mujeres entre 15 y 49 años que usan métodos de anticoncepción en el año durante el cuatrienio.</t>
  </si>
  <si>
    <t>Disminuir  la  tasa de fecundidad específica a 3,6 en niñas de 10-14 años x 1000 nacidos vivos</t>
  </si>
  <si>
    <t>Disminuir a 87 x 1000 nv  la Tasa de fecundidad especifica en mujeres de 15-19 años durante el cuatrienio</t>
  </si>
  <si>
    <t>Disminuir a 20 el porcentaje de mujeres de 10 a 19 años que han sido madre o están en embarazo.</t>
  </si>
  <si>
    <t>% de mujeres de 10 a 19 años que han sido madre o están en embarazo.</t>
  </si>
  <si>
    <t>Incrementar al 93 el % de gestantes a término con 4  o más controles prenatales en el año durante el cuatrienio</t>
  </si>
  <si>
    <t>Disminuir a 9 la Tasa de mortalidad perinatal  X 1000 NV  durante  el cuatrienio</t>
  </si>
  <si>
    <t>Implementar un modelo de gestión programática para contener la epidemia del VIH/SIDA en la ESE municipal Manuel Castro Tovar, en el cuatrienio.</t>
  </si>
  <si>
    <r>
      <t xml:space="preserve">Número de modelos </t>
    </r>
    <r>
      <rPr>
        <sz val="10"/>
        <color rgb="FF000000"/>
        <rFont val="Arial"/>
        <family val="2"/>
      </rPr>
      <t xml:space="preserve"> de gestión programática para contener el VIH implementados.</t>
    </r>
  </si>
  <si>
    <t>Realizar 160 actividades de comunicación de prevención de VIH/SIDA al total de la población mayores de 14 años, con enfoque diferencial, en el cuatrienio</t>
  </si>
  <si>
    <t> Número de actividades de comunicación realizadas</t>
  </si>
  <si>
    <t>Disminuir a 1,6 la Tasa de mortalidad asociada al VIH/SIDA- X 100,000 habitantes  durante el cuatrienio</t>
  </si>
  <si>
    <t>2.5</t>
  </si>
  <si>
    <t>Alcanzar tratamiento exitoso en el 80% de pacientes con tuberculosis pulmonar, durante el cuatrienio</t>
  </si>
  <si>
    <t>% de pacientes con tratamiento exitoso</t>
  </si>
  <si>
    <t>95 %  de niños y niñas menores de 6 años, identificados en condición de pobreza extrema,  con esquema completo de vacunación para la edad año a año durante el cuatrienio.</t>
  </si>
  <si>
    <t>Realizar 1 campaña anual de información, educación y comunicación para la salud, en cuanto a prevención de Enfermedades Transmitidas por vectores (ETV).</t>
  </si>
  <si>
    <t>Disminuir la tasa de incidencia Dengue a 101 x 100,000 habitantes en el año, durante el cuatrienio</t>
  </si>
  <si>
    <t xml:space="preserve"> Tasa  de dengue  x 100,000 habitantes </t>
  </si>
  <si>
    <t>Disminuir a 6,3 el Índice aédico larvario en el año.</t>
  </si>
  <si>
    <t>Realizar anualmente1 actualización de la línea base de la población laboral formal y población vulnerable del sector informal del municipio</t>
  </si>
  <si>
    <t>Mantener la tasa de mortalidad en menores de 5 años por debajo de 10.4 por 1.000 nacidos vivos en el año. Durante el cuatrienio.</t>
  </si>
  <si>
    <t>Mantener la tasa de mortalidad en menores de 1 año en 8,3 por cada 1.000 nacidos vivos en el año. Durante el cuatrienio</t>
  </si>
  <si>
    <t>Implementar 1 programa de humanización de servicios de salud (buen trato), en la ESE Manuel Castro Tovar, durante el cuatrienio</t>
  </si>
  <si>
    <t>Elaborar un plan estratégico  o Clúster turístico para permitir el desarrollo y aprovechamiento del turismo</t>
  </si>
  <si>
    <t>No. De planes estratégicos elaborados o clúster turístico</t>
  </si>
  <si>
    <t>Implementar 2 proyectos de desarrollo turistico  durante el cuatrienio para fomentar el ecoturismo,  agroturismo, senderismo, recreación,  desarrollo institucional y/o servicios complementarios del sector turiítico</t>
  </si>
  <si>
    <t>No. De proyectos implementados</t>
  </si>
  <si>
    <t>Dar continuidad al Programa de Formalizaciòn de la Propiedad Rural</t>
  </si>
  <si>
    <t>No. De programas con continuidad</t>
  </si>
  <si>
    <t xml:space="preserve">Apoyar la reconversión o sustitución de 4.000 hectáreas de café susceptible a roya durante el cuatrienio. </t>
  </si>
  <si>
    <t xml:space="preserve">Elaborar 1 proyecto para la construcción puentes peatonales de acuerdo al diagnóstico del plan de movilidad.                                                  </t>
  </si>
  <si>
    <t>Apoyar institucionalmente para la apertura de  3 km de vías, durante el cuatrienio</t>
  </si>
  <si>
    <t>Adquirir cuatro (4) Equipos tecnológicos para la detección de las infracciones de tránsito  durante el cuatrienio.</t>
  </si>
  <si>
    <t>Intervenir 4 Equipamientos de espacio público y/o de renovación urbana, durante el cuatrienio</t>
  </si>
  <si>
    <t>2 Estudios realizados para la implementación de dos cementerios publicos</t>
  </si>
  <si>
    <t>Ejecutar 4 acciones para recuperar el   espacio público, en el cuatrienio</t>
  </si>
  <si>
    <t xml:space="preserve">Realizar 4  capacitaciones  durante el cuatrienio dirigida a todo el personal para que se conozca y aplique el manual anticorrupción y atención al ciudadano. </t>
  </si>
  <si>
    <t>Realizar cuatro (4) capacitaciones dirigidas a organizaciones sociales de base sobre veedurías ciudadanas y promoción de la participación de la población juvenil en Juntas de Acción Comunal en el cuatrienio</t>
  </si>
  <si>
    <t>Realizar trescientas (300) acciones de veedurías en el cuatrienio</t>
  </si>
  <si>
    <t>Dinamizar un (1)  observatorio de Derechos Humanos y paz en el municipio durante el cuatrienio</t>
  </si>
  <si>
    <t>Implementar dos (2) estrategias interinstitucionales para desarrollo de “CONTRATOS PAZ” u otras estrategias de cooperación para el fortalecmiento de la paz y la reconciliación en el territorio, durante el cuatrienio</t>
  </si>
  <si>
    <t>No. De maquinaria adquirida</t>
  </si>
  <si>
    <t>Crear base de datos o  línea base de Prevalencia de sobrepeso y obesidad en población adulta en el cuatrienio</t>
  </si>
  <si>
    <t>Mantener por debajo de  2,3 el Porcentaje de niños con bajo peso al nacer durante el cuatrienio</t>
  </si>
  <si>
    <t>Garantizar el 80% el ingreso a control prenatal antes de la semana 12 de edad gestacional.</t>
  </si>
  <si>
    <t>Porcentaje de ingreso a control prenatal antes de la semana 12.</t>
  </si>
  <si>
    <t>Mantener la Razón de mortalidad materna en 38,3 por 100.000 nacidos vivos en el año durante el cuatrienio</t>
  </si>
  <si>
    <t>Disminuir a 18 la tasa de incidencia de VIH anual por 100.000 habitantes durante el cuatrienio.</t>
  </si>
  <si>
    <t>Realizar 70 busquedas anuales de sintomáticosrespiratorios y de piel cada año.</t>
  </si>
  <si>
    <t>Capacitar en planes de emergencia familiar a 1600 personas de la zona rural y urbana del municipio, durante el cuatrienio</t>
  </si>
  <si>
    <t>Implementar 1 estrategia para la particpación social y comunitaria con enfoque diferencial (asociaciones, comités y consejos), cada año.</t>
  </si>
  <si>
    <t>Número de estrategias implementadas por año</t>
  </si>
  <si>
    <t>Suscribir 1 convenio con (4) programas en formación Financiera durante el cuatrienio. Sena- Alcaldía.</t>
  </si>
  <si>
    <t>COD SEC</t>
  </si>
  <si>
    <t>A.10</t>
  </si>
  <si>
    <t>A.12</t>
  </si>
  <si>
    <t>A.13</t>
  </si>
  <si>
    <t>A.14</t>
  </si>
  <si>
    <t>A.15</t>
  </si>
  <si>
    <t>A.16</t>
  </si>
  <si>
    <t>A.17</t>
  </si>
  <si>
    <t>A.18</t>
  </si>
  <si>
    <t>A.1</t>
  </si>
  <si>
    <t>A.2</t>
  </si>
  <si>
    <t>A.3</t>
  </si>
  <si>
    <t>A.4</t>
  </si>
  <si>
    <t>A.5</t>
  </si>
  <si>
    <t>A.6</t>
  </si>
  <si>
    <t>A.7</t>
  </si>
  <si>
    <t>A.8</t>
  </si>
  <si>
    <t>A.9</t>
  </si>
  <si>
    <t>RESPONSABLE</t>
  </si>
  <si>
    <t xml:space="preserve">Presentar 1 proyecto para el aumento del pie de fuerza policivo en el Municipio durante el cuatrienio. </t>
  </si>
  <si>
    <t>Realizar una (1) capacitación anual a las directivas de las Juntas de Acción Comunal y a las Juntas de Vivienda Comunitaria, juntas administradoras locales sobre conocimientos de las Leyes 743 de 2002 y 1551 de 2012</t>
  </si>
  <si>
    <t>Realizar 4 acciones durante el cuatrienio, encaminadas a mejorar el archivo municipal de acuerdo a la Ley 594 del 2000</t>
  </si>
  <si>
    <t>Realizar tres (3) capacitaciones anuales para actualización en conocimientos técnicos en materia eléctrica</t>
  </si>
  <si>
    <t>Adelantar un (1) Estudio para reestructurar las rutas de transporte público colectivo de pasajeros  y mixto durante el cuatrienio.</t>
  </si>
  <si>
    <t>Pavimentar 300 cuadras en concreto rígido, flexible o pavimento de última tecnología en el municipio, durante el cuatrienio</t>
  </si>
  <si>
    <t>Capacitación y apoyo a 100 personas del comercio informal o que desarrollen actividades comerciales en el municipio de Pitalito,  en el cuatrienio</t>
  </si>
  <si>
    <t>Incidencia de rabia humana por año</t>
  </si>
  <si>
    <t>Número de dosis aplicadas para rabia en animales por año</t>
  </si>
  <si>
    <t>Construir y mantener  línea base de  Porcentaje de gestantes que ingresan a control prenatal antes de la semana 12 de edad gestacional</t>
  </si>
  <si>
    <t> Número de líneas base construida.</t>
  </si>
  <si>
    <t>Número de  campañas anuales de información, educación y comunicación, en el cuatrienio</t>
  </si>
  <si>
    <t>Realizar 12 simulacros de evacuación  durante el cuatrienio</t>
  </si>
  <si>
    <t>Realizar un (1) diagnóstico integral sobre identidades de género diversas, orientaciones sexuales, DD.HH y normatividad vigente en el cuatrienio</t>
  </si>
  <si>
    <t>Realizar una (1) estrategia para sensibilizar al entorno familiar sobre la aceptación de los miembros de la familia con identidades de género diversas y orientaciones sexuales, en el cuatrienio</t>
  </si>
  <si>
    <t>Apoyar el proceso de certificación de 150 fincas cafeteras durante el cuatrienio, con sellos internacionales</t>
  </si>
  <si>
    <t>Apoyar 50 jóvenes hijos de caficultores de bajos recursos, asociados de las organizaciones cafeteras en capacitación en la Escuela Nacional de la Calidad del Café, Yamboró SENA, durante el cuatrienio</t>
  </si>
  <si>
    <t>800 clases de aeróbicos orientadas en el año durante el cuatrienio.</t>
  </si>
  <si>
    <t>JEFE OFICINA DE MEDIO AMBIENTE Y GESTION DEL RIESGO</t>
  </si>
  <si>
    <t>SECRETARIA GENERAL</t>
  </si>
  <si>
    <t>SECRETARIA DE PLANEACION</t>
  </si>
  <si>
    <t>SECRETARIA DE GOBIERNO E INCLUSION SOCIAL</t>
  </si>
  <si>
    <t>SECRETARIA DE EDUCACION</t>
  </si>
  <si>
    <t>SECRETARIA DE SALUD</t>
  </si>
  <si>
    <t>SECRETARIA DE HACIENDA Y FANANZAS PUBLICAS</t>
  </si>
  <si>
    <t>SECRETARIA DE VIAS</t>
  </si>
  <si>
    <t>SECRETARIA DE DESARROLLO ECONOMICO</t>
  </si>
  <si>
    <t>DIRECCION TECNICO OPERATIVA (VIVIENDA)</t>
  </si>
  <si>
    <t>INTRAPITALITO</t>
  </si>
  <si>
    <t>INSTITUTO DE CULTURA Y DEPORTE</t>
  </si>
  <si>
    <t>EMPITALITO ESP</t>
  </si>
  <si>
    <t>TERMINAL DE TRANSPORTES</t>
  </si>
  <si>
    <t xml:space="preserve">Dinamizar una (1) política pública e implementar un plan de acción para personas con y/o en condición de discapacidad en el cuatrienio. </t>
  </si>
  <si>
    <t>FUNCIONARIO RESPONSABLE</t>
  </si>
  <si>
    <t xml:space="preserve"> </t>
  </si>
  <si>
    <t>ing. Leonardo Duero Jefe operativo</t>
  </si>
  <si>
    <t>hacienda</t>
  </si>
  <si>
    <t>ing. Alejandra Andrade</t>
  </si>
  <si>
    <t xml:space="preserve">carolina </t>
  </si>
  <si>
    <t>planeacion - ambiente</t>
  </si>
  <si>
    <t>ambiente</t>
  </si>
  <si>
    <t>ing. Alejandra Andrade - ambiente</t>
  </si>
  <si>
    <t>Dra. Lisa Adriana Carvajal</t>
  </si>
  <si>
    <t>SGP Libre Destinación 42% Mpios 4, 5 y 6 Cat 2016</t>
  </si>
  <si>
    <t>Cofinanciación Departamento 2017</t>
  </si>
  <si>
    <t>Cofinanciación Nacion 2017</t>
  </si>
  <si>
    <t>Credito 2017</t>
  </si>
  <si>
    <t>Otros 2017</t>
  </si>
  <si>
    <t>Recursos Propios 2017</t>
  </si>
  <si>
    <t>SGP Alimentacion Escolar 2017</t>
  </si>
  <si>
    <t>SGP APSB 2017</t>
  </si>
  <si>
    <t>RIESGOS PROYECTADO HACIENDA</t>
  </si>
  <si>
    <t>RIESGOS PPTO 2017</t>
  </si>
  <si>
    <t>MEDIO AMBIENTE PPTO 2017 PROGRAMA</t>
  </si>
  <si>
    <t>MEDIO AMBIENTE PPTO 2017 SECTOR</t>
  </si>
  <si>
    <t>MEDIO AMBIENTE PROYECTADO HACIENDA SECTOR</t>
  </si>
  <si>
    <t>EDUCACIÓN PROYECTADO HACIENDA SECTOR</t>
  </si>
  <si>
    <t>CULTURA PROYECTADO HACIENDA SECTOR</t>
  </si>
  <si>
    <t>DEPORTE PROYECTADO HACIENDA SECTOR</t>
  </si>
  <si>
    <t>VIVIENDA PROYECTADO HACIENDA SECTOR</t>
  </si>
  <si>
    <t>SBAP PROYECTADO HACIENDA SECTOR</t>
  </si>
  <si>
    <t>GRUPOS VULNERABLES PROYECTADO HACIENDA SECTOR</t>
  </si>
  <si>
    <t>SALUD PROYECTADO HACIENDA SECTOR</t>
  </si>
  <si>
    <t>DESARROLLO ECONOMICO PROYECTADO HACIENDA SECTOR</t>
  </si>
  <si>
    <t>DESARROLLO RURAL PROYECTADO HACIENDA SECTOR</t>
  </si>
  <si>
    <t>TRANSPORTE  PROYECTADO HACIENDA SECTOR</t>
  </si>
  <si>
    <t>OTROS SERVICIOS PÚBLICOS PROYECTADO HACIENDA SECTOR</t>
  </si>
  <si>
    <t>EQUIPAMIENTO  PROYECTADO HACIENDA SECTOR</t>
  </si>
  <si>
    <t>FORTALECIMIENTO PROYECTADO HACIENDA SECTOR</t>
  </si>
  <si>
    <t>DESARROLLO COMUNITARIO PROYECTADO HACIENDA SECTOR</t>
  </si>
  <si>
    <t>JUSTICIA, SEGURIDAD Y CONVIVENCIA PROYECTADO HACIENDA SECTOR</t>
  </si>
  <si>
    <t>ELMER NORIEL ORDOÑEZ ESPINOSA</t>
  </si>
  <si>
    <t>MPIO - EMPITALITO ESP</t>
  </si>
  <si>
    <t>EDGAR NUÑEZ</t>
  </si>
  <si>
    <t>SGP Cultura 2017</t>
  </si>
  <si>
    <t>SGP Deporte 2017</t>
  </si>
  <si>
    <t>SGP Educacion 2017</t>
  </si>
  <si>
    <t>SGP Libre Inversion 2017 (Otros Sectores)</t>
  </si>
  <si>
    <t>SGP Municipios Rio Magdalena 2017</t>
  </si>
  <si>
    <t xml:space="preserve"> SGP Salud 2017</t>
  </si>
  <si>
    <t xml:space="preserve"> Regalías 2017</t>
  </si>
  <si>
    <t xml:space="preserve"> Total 2017 (miles)</t>
  </si>
  <si>
    <t>DIANA LUCIA CLAROS MANTILLA</t>
  </si>
  <si>
    <t>MARIA AYDEE MARTINEZ HYNES</t>
  </si>
  <si>
    <t xml:space="preserve">SALUD </t>
  </si>
  <si>
    <t>OK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</si>
</sst>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 #,##0_-;_-* &quot;-&quot;_-;_-@_-"/>
    <numFmt numFmtId="166" formatCode="_-* #,##0.00_-;\-* #,##0.00_-;_-* &quot;-&quot;??_-;_-@_-"/>
    <numFmt numFmtId="167" formatCode="_-* #,##0.00_-;\-* #,##0.00_-;_-* &quot;-&quot;_-;_-@_-"/>
  </numFmts>
  <fonts count="30" x14ac:knownFonts="1">
    <font>
      <sz val="11"/>
      <color theme="1"/>
      <name val="Calibri"/>
      <family val="2"/>
      <scheme val="minor"/>
    </font>
    <font>
      <b/>
      <sz val="10"/>
      <color rgb="FF000000"/>
      <name val="Arial"/>
      <family val="2"/>
    </font>
    <font>
      <sz val="10"/>
      <color rgb="FF000000"/>
      <name val="Arial"/>
      <family val="2"/>
    </font>
    <font>
      <sz val="10"/>
      <color theme="1"/>
      <name val="Arial"/>
      <family val="2"/>
    </font>
    <font>
      <sz val="10"/>
      <color rgb="FFFF0000"/>
      <name val="Arial"/>
      <family val="2"/>
    </font>
    <font>
      <b/>
      <sz val="10"/>
      <name val="Arial"/>
      <family val="2"/>
    </font>
    <font>
      <sz val="10"/>
      <name val="Arial"/>
      <family val="2"/>
    </font>
    <font>
      <u/>
      <sz val="11"/>
      <color theme="10"/>
      <name val="Calibri"/>
      <family val="2"/>
      <scheme val="minor"/>
    </font>
    <font>
      <u/>
      <sz val="11"/>
      <color theme="11"/>
      <name val="Calibri"/>
      <family val="2"/>
      <scheme val="minor"/>
    </font>
    <font>
      <b/>
      <sz val="10"/>
      <color theme="1"/>
      <name val="Arial"/>
      <family val="2"/>
    </font>
    <font>
      <sz val="11"/>
      <color theme="1"/>
      <name val="Calibri"/>
      <family val="2"/>
      <scheme val="minor"/>
    </font>
    <font>
      <b/>
      <sz val="9"/>
      <color indexed="81"/>
      <name val="Calibri"/>
      <family val="2"/>
    </font>
    <font>
      <b/>
      <sz val="9"/>
      <color indexed="81"/>
      <name val="Tahoma"/>
      <family val="2"/>
    </font>
    <font>
      <sz val="9"/>
      <color indexed="81"/>
      <name val="Tahoma"/>
      <family val="2"/>
    </font>
    <font>
      <sz val="11"/>
      <name val="Calibri"/>
      <family val="2"/>
      <scheme val="minor"/>
    </font>
    <font>
      <sz val="10"/>
      <color theme="1"/>
      <name val="Times New Roman"/>
      <family val="1"/>
    </font>
    <font>
      <sz val="10"/>
      <color rgb="FF000000"/>
      <name val="Times New Roman"/>
      <family val="1"/>
    </font>
    <font>
      <sz val="10"/>
      <name val="Arial"/>
      <family val="2"/>
    </font>
    <font>
      <sz val="10"/>
      <color indexed="8"/>
      <name val="Arial"/>
      <family val="2"/>
    </font>
    <font>
      <sz val="10"/>
      <name val="Arial"/>
      <family val="2"/>
      <charset val="1"/>
    </font>
    <font>
      <b/>
      <sz val="9"/>
      <name val="Arial"/>
      <family val="2"/>
    </font>
    <font>
      <sz val="10"/>
      <color rgb="FF92D050"/>
      <name val="Arial"/>
      <family val="2"/>
    </font>
    <font>
      <sz val="11"/>
      <color rgb="FFFF0000"/>
      <name val="Calibri"/>
      <family val="2"/>
      <scheme val="minor"/>
    </font>
    <font>
      <sz val="10"/>
      <color indexed="8"/>
      <name val="Arial"/>
      <family val="2"/>
    </font>
    <font>
      <sz val="7"/>
      <color indexed="8"/>
      <name val="Arial"/>
      <family val="2"/>
    </font>
    <font>
      <sz val="11"/>
      <color rgb="FF006100"/>
      <name val="Calibri"/>
      <family val="2"/>
      <scheme val="minor"/>
    </font>
    <font>
      <b/>
      <sz val="10"/>
      <color rgb="FFFF0000"/>
      <name val="Arial"/>
      <family val="2"/>
    </font>
    <font>
      <b/>
      <sz val="10"/>
      <color theme="4" tint="-0.499984740745262"/>
      <name val="Arial"/>
      <family val="2"/>
    </font>
    <font>
      <b/>
      <sz val="14"/>
      <name val="Calibri"/>
      <family val="2"/>
      <scheme val="minor"/>
    </font>
    <font>
      <b/>
      <sz val="14"/>
      <name val="Arial"/>
      <family val="2"/>
    </font>
  </fonts>
  <fills count="16">
    <fill>
      <patternFill patternType="none"/>
    </fill>
    <fill>
      <patternFill patternType="gray125"/>
    </fill>
    <fill>
      <patternFill patternType="solid">
        <fgColor theme="4"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C6EFCE"/>
      </patternFill>
    </fill>
    <fill>
      <patternFill patternType="solid">
        <fgColor theme="9" tint="-0.249977111117893"/>
        <bgColor indexed="64"/>
      </patternFill>
    </fill>
    <fill>
      <patternFill patternType="solid">
        <fgColor theme="6"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63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164" fontId="10"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164" fontId="10"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6" fillId="0" borderId="0"/>
    <xf numFmtId="0" fontId="8" fillId="0" borderId="0" applyNumberFormat="0" applyFill="0" applyBorder="0" applyAlignment="0" applyProtection="0"/>
    <xf numFmtId="0" fontId="17" fillId="0" borderId="0"/>
    <xf numFmtId="0" fontId="17" fillId="0" borderId="0"/>
    <xf numFmtId="0" fontId="18" fillId="0" borderId="0"/>
    <xf numFmtId="0" fontId="19" fillId="0" borderId="0"/>
    <xf numFmtId="0" fontId="6" fillId="0" borderId="0"/>
    <xf numFmtId="0" fontId="6" fillId="0" borderId="0"/>
    <xf numFmtId="0" fontId="6" fillId="0" borderId="0"/>
    <xf numFmtId="0" fontId="6" fillId="0" borderId="0"/>
    <xf numFmtId="166" fontId="10" fillId="0" borderId="0" applyFont="0" applyFill="0" applyBorder="0" applyAlignment="0" applyProtection="0"/>
    <xf numFmtId="0" fontId="23" fillId="0" borderId="0"/>
    <xf numFmtId="0" fontId="18" fillId="0" borderId="0"/>
    <xf numFmtId="43" fontId="24" fillId="0" borderId="0" applyFont="0" applyFill="0" applyBorder="0" applyAlignment="0" applyProtection="0"/>
    <xf numFmtId="0" fontId="25" fillId="13" borderId="0" applyNumberFormat="0" applyBorder="0" applyAlignment="0" applyProtection="0"/>
  </cellStyleXfs>
  <cellXfs count="176">
    <xf numFmtId="0" fontId="0" fillId="0" borderId="0" xfId="0"/>
    <xf numFmtId="0" fontId="1" fillId="2" borderId="1" xfId="0" applyFont="1" applyFill="1" applyBorder="1" applyAlignment="1">
      <alignment horizontal="center" vertical="center" wrapText="1"/>
    </xf>
    <xf numFmtId="167" fontId="1" fillId="2" borderId="1" xfId="51"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3" fillId="0" borderId="1" xfId="0" applyFont="1" applyFill="1" applyBorder="1" applyAlignment="1">
      <alignment vertical="center" wrapText="1"/>
    </xf>
    <xf numFmtId="167" fontId="3" fillId="0" borderId="1" xfId="51" applyNumberFormat="1" applyFont="1" applyFill="1" applyBorder="1" applyAlignment="1">
      <alignment horizontal="center" vertical="center"/>
    </xf>
    <xf numFmtId="167" fontId="2" fillId="0" borderId="1" xfId="51" applyNumberFormat="1" applyFont="1" applyFill="1" applyBorder="1" applyAlignment="1">
      <alignment horizontal="center" vertical="center" wrapText="1"/>
    </xf>
    <xf numFmtId="167" fontId="3" fillId="0" borderId="1" xfId="51" applyNumberFormat="1" applyFont="1" applyFill="1" applyBorder="1" applyAlignment="1">
      <alignment horizontal="center" vertical="center" wrapText="1"/>
    </xf>
    <xf numFmtId="167" fontId="2" fillId="0" borderId="1" xfId="51" applyNumberFormat="1" applyFont="1" applyFill="1" applyBorder="1" applyAlignment="1">
      <alignment horizontal="center" vertical="center"/>
    </xf>
    <xf numFmtId="0" fontId="6" fillId="0" borderId="1" xfId="156" applyFont="1" applyFill="1" applyBorder="1" applyAlignment="1">
      <alignment horizontal="justify" vertical="top" wrapText="1"/>
    </xf>
    <xf numFmtId="0" fontId="6" fillId="0" borderId="1" xfId="0" applyFont="1" applyFill="1" applyBorder="1" applyAlignment="1">
      <alignment horizontal="left" vertical="center" wrapText="1"/>
    </xf>
    <xf numFmtId="0" fontId="3" fillId="0" borderId="1" xfId="0" applyFont="1" applyFill="1" applyBorder="1" applyAlignment="1">
      <alignment horizontal="justify" vertical="center"/>
    </xf>
    <xf numFmtId="0" fontId="14" fillId="0" borderId="0" xfId="0" applyFont="1" applyFill="1"/>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 fillId="2" borderId="1" xfId="0" applyFont="1" applyFill="1" applyBorder="1" applyAlignment="1">
      <alignment horizontal="justify" vertical="center" wrapText="1"/>
    </xf>
    <xf numFmtId="0" fontId="3" fillId="0" borderId="1" xfId="156" applyFont="1" applyFill="1" applyBorder="1" applyAlignment="1">
      <alignment horizontal="justify" vertical="center" wrapText="1"/>
    </xf>
    <xf numFmtId="0" fontId="6" fillId="0" borderId="1" xfId="156" applyFont="1" applyFill="1" applyBorder="1" applyAlignment="1">
      <alignment horizontal="justify" vertical="center" wrapText="1"/>
    </xf>
    <xf numFmtId="0" fontId="3" fillId="0" borderId="0" xfId="0" applyFont="1" applyFill="1" applyAlignment="1">
      <alignment horizontal="left" vertical="center" wrapText="1"/>
    </xf>
    <xf numFmtId="0" fontId="3" fillId="0" borderId="0" xfId="0" applyFont="1" applyFill="1"/>
    <xf numFmtId="0" fontId="3" fillId="0" borderId="0" xfId="0" applyFont="1" applyFill="1" applyAlignment="1">
      <alignment horizontal="justify"/>
    </xf>
    <xf numFmtId="167" fontId="3" fillId="0" borderId="0" xfId="51" applyNumberFormat="1" applyFont="1" applyFill="1" applyAlignment="1">
      <alignment horizontal="center" vertical="center"/>
    </xf>
    <xf numFmtId="0" fontId="3" fillId="0" borderId="2" xfId="0" applyFont="1" applyFill="1" applyBorder="1" applyAlignment="1">
      <alignment vertical="center" wrapText="1"/>
    </xf>
    <xf numFmtId="0" fontId="2" fillId="0" borderId="1" xfId="0" applyFont="1" applyFill="1" applyBorder="1" applyAlignment="1">
      <alignment horizontal="justify" vertical="center"/>
    </xf>
    <xf numFmtId="0" fontId="1" fillId="2"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167" fontId="1" fillId="6" borderId="1" xfId="51" applyNumberFormat="1"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67" fontId="1" fillId="5" borderId="1" xfId="51" applyNumberFormat="1" applyFont="1" applyFill="1" applyBorder="1" applyAlignment="1">
      <alignment horizontal="center" vertical="center" wrapText="1"/>
    </xf>
    <xf numFmtId="167" fontId="6" fillId="0" borderId="1" xfId="51" applyNumberFormat="1" applyFont="1" applyFill="1" applyBorder="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wrapText="1"/>
    </xf>
    <xf numFmtId="9" fontId="2" fillId="0" borderId="1" xfId="0" applyNumberFormat="1" applyFont="1" applyFill="1" applyBorder="1" applyAlignment="1">
      <alignment horizontal="center" vertical="center" wrapText="1"/>
    </xf>
    <xf numFmtId="0" fontId="3" fillId="4" borderId="3" xfId="156" applyFont="1" applyFill="1" applyBorder="1" applyAlignment="1">
      <alignment horizontal="justify" vertical="center" wrapText="1"/>
    </xf>
    <xf numFmtId="167" fontId="3" fillId="0" borderId="1" xfId="51" applyNumberFormat="1" applyFont="1" applyBorder="1" applyAlignment="1">
      <alignment horizontal="center" vertical="center"/>
    </xf>
    <xf numFmtId="3" fontId="2" fillId="0" borderId="1" xfId="0" applyNumberFormat="1" applyFont="1" applyFill="1" applyBorder="1" applyAlignment="1">
      <alignment horizontal="center" vertical="center" wrapText="1"/>
    </xf>
    <xf numFmtId="0" fontId="0" fillId="4" borderId="0" xfId="0" applyFill="1"/>
    <xf numFmtId="0" fontId="2" fillId="0" borderId="1" xfId="0" quotePrefix="1" applyFont="1" applyFill="1" applyBorder="1" applyAlignment="1">
      <alignment horizontal="left" vertical="top" wrapText="1"/>
    </xf>
    <xf numFmtId="0" fontId="3" fillId="0" borderId="1" xfId="156" applyFont="1" applyFill="1" applyBorder="1" applyAlignment="1">
      <alignment horizontal="justify" vertical="top" wrapText="1"/>
    </xf>
    <xf numFmtId="0" fontId="2" fillId="0" borderId="1" xfId="0" applyFont="1" applyFill="1" applyBorder="1" applyAlignment="1">
      <alignment horizontal="justify" vertical="top" wrapText="1"/>
    </xf>
    <xf numFmtId="167" fontId="2" fillId="0" borderId="1" xfId="401" applyNumberFormat="1" applyFont="1" applyFill="1" applyBorder="1" applyAlignment="1">
      <alignment horizontal="center" vertical="center" wrapText="1"/>
    </xf>
    <xf numFmtId="0" fontId="3" fillId="0" borderId="1" xfId="0" applyFont="1" applyFill="1" applyBorder="1" applyAlignment="1">
      <alignment horizontal="justify" vertical="top" wrapText="1"/>
    </xf>
    <xf numFmtId="167" fontId="3" fillId="0" borderId="1" xfId="401" applyNumberFormat="1" applyFont="1" applyFill="1" applyBorder="1" applyAlignment="1">
      <alignment horizontal="center" vertical="center" wrapText="1"/>
    </xf>
    <xf numFmtId="0" fontId="6" fillId="0" borderId="1" xfId="0" applyFont="1" applyFill="1" applyBorder="1" applyAlignment="1">
      <alignment horizontal="justify" vertical="top" wrapText="1"/>
    </xf>
    <xf numFmtId="0" fontId="2" fillId="0" borderId="1" xfId="0" quotePrefix="1" applyFont="1" applyFill="1" applyBorder="1" applyAlignment="1">
      <alignment horizontal="justify" vertical="top" wrapText="1"/>
    </xf>
    <xf numFmtId="0" fontId="3" fillId="0" borderId="1" xfId="0" quotePrefix="1" applyFont="1" applyFill="1" applyBorder="1" applyAlignment="1">
      <alignment horizontal="justify" vertical="top"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vertical="top" wrapText="1"/>
    </xf>
    <xf numFmtId="0" fontId="0" fillId="0" borderId="0" xfId="0"/>
    <xf numFmtId="0" fontId="3" fillId="0" borderId="1" xfId="0" applyFont="1" applyFill="1" applyBorder="1" applyAlignment="1">
      <alignment horizontal="left" vertical="center" wrapText="1"/>
    </xf>
    <xf numFmtId="0" fontId="0" fillId="0" borderId="0" xfId="0" applyFill="1"/>
    <xf numFmtId="0" fontId="3"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1" fillId="6"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0" fillId="0" borderId="0" xfId="0" applyAlignment="1">
      <alignment horizontal="center"/>
    </xf>
    <xf numFmtId="0" fontId="15" fillId="0" borderId="0" xfId="0" applyFont="1" applyBorder="1" applyAlignment="1">
      <alignment horizontal="justify" vertical="center" wrapText="1"/>
    </xf>
    <xf numFmtId="0" fontId="0" fillId="0" borderId="1" xfId="0" applyBorder="1"/>
    <xf numFmtId="0" fontId="6" fillId="0" borderId="1" xfId="0" quotePrefix="1" applyFont="1" applyFill="1" applyBorder="1" applyAlignment="1">
      <alignment horizontal="justify" vertical="top" wrapText="1"/>
    </xf>
    <xf numFmtId="0" fontId="6" fillId="0" borderId="1" xfId="0" applyFont="1" applyFill="1" applyBorder="1" applyAlignment="1">
      <alignment wrapText="1"/>
    </xf>
    <xf numFmtId="0" fontId="6" fillId="0" borderId="1" xfId="0" quotePrefix="1" applyFont="1" applyFill="1" applyBorder="1" applyAlignment="1">
      <alignment horizontal="left" vertical="top"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7" borderId="1" xfId="0" applyFill="1" applyBorder="1"/>
    <xf numFmtId="0" fontId="2" fillId="3" borderId="1" xfId="0" applyFont="1" applyFill="1" applyBorder="1" applyAlignment="1">
      <alignment horizontal="center" vertical="center" wrapText="1"/>
    </xf>
    <xf numFmtId="0" fontId="0" fillId="0" borderId="4" xfId="0" applyBorder="1"/>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4" xfId="0" applyFont="1" applyFill="1" applyBorder="1" applyAlignment="1">
      <alignment horizontal="justify" vertical="center" wrapText="1"/>
    </xf>
    <xf numFmtId="167" fontId="1" fillId="5" borderId="4" xfId="51" applyNumberFormat="1" applyFont="1" applyFill="1" applyBorder="1" applyAlignment="1">
      <alignment horizontal="center" vertical="center" wrapText="1"/>
    </xf>
    <xf numFmtId="0" fontId="1" fillId="5" borderId="1" xfId="0" applyFont="1" applyFill="1" applyBorder="1" applyAlignment="1">
      <alignment horizontal="left" vertical="center"/>
    </xf>
    <xf numFmtId="167" fontId="2" fillId="9" borderId="1" xfId="51" applyNumberFormat="1" applyFont="1" applyFill="1" applyBorder="1" applyAlignment="1">
      <alignment horizontal="center" vertical="center"/>
    </xf>
    <xf numFmtId="0" fontId="20" fillId="10" borderId="5" xfId="0" applyFont="1" applyFill="1" applyBorder="1" applyAlignment="1">
      <alignment horizontal="center" vertical="center" wrapText="1"/>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1" fillId="7" borderId="1" xfId="0" applyFont="1" applyFill="1" applyBorder="1" applyAlignment="1">
      <alignment horizontal="justify" vertical="center" wrapText="1"/>
    </xf>
    <xf numFmtId="167" fontId="1" fillId="7" borderId="1" xfId="51" applyNumberFormat="1" applyFont="1" applyFill="1" applyBorder="1" applyAlignment="1">
      <alignment horizontal="center" vertical="center" wrapText="1"/>
    </xf>
    <xf numFmtId="0" fontId="1" fillId="6" borderId="1" xfId="0" applyFont="1" applyFill="1" applyBorder="1" applyAlignment="1">
      <alignment horizontal="left" vertical="center"/>
    </xf>
    <xf numFmtId="0" fontId="4" fillId="0" borderId="1" xfId="0" applyNumberFormat="1" applyFont="1" applyFill="1" applyBorder="1" applyAlignment="1">
      <alignment horizontal="center" vertical="center" wrapText="1"/>
    </xf>
    <xf numFmtId="4" fontId="20" fillId="10" borderId="5" xfId="0" applyNumberFormat="1" applyFont="1" applyFill="1" applyBorder="1" applyAlignment="1">
      <alignment horizontal="center" vertical="center" wrapText="1"/>
    </xf>
    <xf numFmtId="4" fontId="14" fillId="0" borderId="0" xfId="0" applyNumberFormat="1" applyFont="1" applyFill="1" applyAlignment="1">
      <alignment horizontal="center" vertical="center"/>
    </xf>
    <xf numFmtId="4" fontId="14" fillId="0" borderId="0" xfId="0" applyNumberFormat="1" applyFont="1" applyAlignment="1">
      <alignment horizontal="center" vertical="center"/>
    </xf>
    <xf numFmtId="4" fontId="5" fillId="6" borderId="1" xfId="51" applyNumberFormat="1" applyFont="1" applyFill="1" applyBorder="1" applyAlignment="1">
      <alignment horizontal="center" vertical="center" wrapText="1"/>
    </xf>
    <xf numFmtId="4" fontId="5" fillId="5" borderId="1" xfId="51" applyNumberFormat="1" applyFont="1" applyFill="1" applyBorder="1" applyAlignment="1">
      <alignment horizontal="center" vertical="center" wrapText="1"/>
    </xf>
    <xf numFmtId="4" fontId="14" fillId="0" borderId="4" xfId="0" applyNumberFormat="1" applyFont="1" applyBorder="1" applyAlignment="1">
      <alignment horizontal="center" vertical="center"/>
    </xf>
    <xf numFmtId="4" fontId="14" fillId="0" borderId="4" xfId="0" applyNumberFormat="1" applyFont="1" applyFill="1" applyBorder="1" applyAlignment="1">
      <alignment horizontal="center" vertical="center"/>
    </xf>
    <xf numFmtId="4" fontId="14" fillId="0" borderId="0" xfId="0" applyNumberFormat="1" applyFont="1" applyBorder="1" applyAlignment="1">
      <alignment horizontal="center" vertical="center"/>
    </xf>
    <xf numFmtId="0" fontId="3" fillId="11"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4" fontId="0" fillId="0" borderId="0" xfId="0" applyNumberFormat="1"/>
    <xf numFmtId="166" fontId="0" fillId="0" borderId="0" xfId="0" applyNumberFormat="1"/>
    <xf numFmtId="0" fontId="22"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4" fontId="3" fillId="0" borderId="0" xfId="51" applyNumberFormat="1" applyFont="1" applyFill="1" applyAlignment="1">
      <alignment horizontal="center" vertical="center"/>
    </xf>
    <xf numFmtId="4" fontId="6" fillId="0" borderId="0" xfId="51" applyNumberFormat="1" applyFont="1" applyFill="1" applyAlignment="1">
      <alignment horizontal="center" vertical="center"/>
    </xf>
    <xf numFmtId="4" fontId="0" fillId="0" borderId="0" xfId="0" applyNumberFormat="1" applyFill="1" applyAlignment="1">
      <alignment horizontal="center" vertical="center"/>
    </xf>
    <xf numFmtId="4" fontId="0" fillId="0" borderId="0" xfId="0" applyNumberFormat="1" applyAlignment="1">
      <alignment horizontal="center" vertical="center"/>
    </xf>
    <xf numFmtId="4" fontId="1" fillId="2" borderId="1" xfId="51" applyNumberFormat="1" applyFont="1" applyFill="1" applyBorder="1" applyAlignment="1">
      <alignment horizontal="center" vertical="center" wrapText="1"/>
    </xf>
    <xf numFmtId="4" fontId="1" fillId="6" borderId="1" xfId="51" applyNumberFormat="1" applyFont="1" applyFill="1" applyBorder="1" applyAlignment="1">
      <alignment horizontal="center" vertical="center" wrapText="1"/>
    </xf>
    <xf numFmtId="4" fontId="1" fillId="7" borderId="1" xfId="51" applyNumberFormat="1" applyFont="1" applyFill="1" applyBorder="1" applyAlignment="1">
      <alignment horizontal="center" vertical="center" wrapText="1"/>
    </xf>
    <xf numFmtId="4" fontId="1" fillId="5" borderId="4" xfId="51" applyNumberFormat="1" applyFont="1" applyFill="1" applyBorder="1" applyAlignment="1">
      <alignment horizontal="center" vertical="center" wrapText="1"/>
    </xf>
    <xf numFmtId="4" fontId="2" fillId="0" borderId="1" xfId="51" applyNumberFormat="1" applyFont="1" applyFill="1" applyBorder="1" applyAlignment="1">
      <alignment horizontal="center" vertical="center"/>
    </xf>
    <xf numFmtId="4" fontId="2" fillId="0" borderId="4" xfId="51" applyNumberFormat="1" applyFont="1" applyFill="1" applyBorder="1" applyAlignment="1">
      <alignment horizontal="center" vertical="center"/>
    </xf>
    <xf numFmtId="4" fontId="0" fillId="0" borderId="4" xfId="0" applyNumberFormat="1" applyFill="1" applyBorder="1" applyAlignment="1">
      <alignment horizontal="center" vertical="center"/>
    </xf>
    <xf numFmtId="4" fontId="2" fillId="9" borderId="1" xfId="51" applyNumberFormat="1" applyFont="1" applyFill="1" applyBorder="1" applyAlignment="1">
      <alignment horizontal="center" vertical="center"/>
    </xf>
    <xf numFmtId="4" fontId="0" fillId="9" borderId="4" xfId="0" applyNumberFormat="1" applyFill="1" applyBorder="1" applyAlignment="1">
      <alignment horizontal="center" vertical="center"/>
    </xf>
    <xf numFmtId="4" fontId="2" fillId="9" borderId="4" xfId="51" applyNumberFormat="1" applyFont="1" applyFill="1" applyBorder="1" applyAlignment="1">
      <alignment horizontal="center" vertical="center"/>
    </xf>
    <xf numFmtId="4" fontId="0" fillId="0" borderId="4" xfId="0" applyNumberFormat="1" applyBorder="1" applyAlignment="1">
      <alignment horizontal="center" vertical="center"/>
    </xf>
    <xf numFmtId="4" fontId="1" fillId="5" borderId="1" xfId="51" applyNumberFormat="1" applyFont="1" applyFill="1" applyBorder="1" applyAlignment="1">
      <alignment horizontal="center" vertical="center" wrapText="1"/>
    </xf>
    <xf numFmtId="4" fontId="3" fillId="0" borderId="1" xfId="51" applyNumberFormat="1" applyFont="1" applyFill="1" applyBorder="1" applyAlignment="1">
      <alignment horizontal="center" vertical="center"/>
    </xf>
    <xf numFmtId="4" fontId="1" fillId="7" borderId="4" xfId="51" applyNumberFormat="1" applyFont="1" applyFill="1" applyBorder="1" applyAlignment="1">
      <alignment horizontal="center" vertical="center" wrapText="1"/>
    </xf>
    <xf numFmtId="4" fontId="6" fillId="0" borderId="1" xfId="51" applyNumberFormat="1" applyFont="1" applyFill="1" applyBorder="1" applyAlignment="1">
      <alignment horizontal="center" vertical="center"/>
    </xf>
    <xf numFmtId="4" fontId="21" fillId="0" borderId="1" xfId="51" applyNumberFormat="1" applyFont="1" applyFill="1" applyBorder="1" applyAlignment="1">
      <alignment horizontal="center" vertical="center"/>
    </xf>
    <xf numFmtId="4" fontId="3" fillId="0" borderId="1" xfId="51" applyNumberFormat="1" applyFont="1" applyBorder="1" applyAlignment="1">
      <alignment horizontal="center" vertical="center"/>
    </xf>
    <xf numFmtId="4" fontId="6" fillId="0" borderId="1" xfId="51" applyNumberFormat="1" applyFont="1" applyBorder="1" applyAlignment="1">
      <alignment horizontal="center" vertical="center"/>
    </xf>
    <xf numFmtId="4" fontId="6" fillId="7" borderId="1" xfId="51" applyNumberFormat="1" applyFont="1" applyFill="1" applyBorder="1" applyAlignment="1">
      <alignment horizontal="center" vertical="center"/>
    </xf>
    <xf numFmtId="4" fontId="3" fillId="2" borderId="1" xfId="51" applyNumberFormat="1" applyFont="1" applyFill="1" applyBorder="1" applyAlignment="1">
      <alignment horizontal="center" vertical="center"/>
    </xf>
    <xf numFmtId="4" fontId="3" fillId="7" borderId="1" xfId="51" applyNumberFormat="1" applyFont="1" applyFill="1" applyBorder="1" applyAlignment="1">
      <alignment horizontal="center" vertical="center"/>
    </xf>
    <xf numFmtId="4" fontId="3" fillId="0" borderId="4" xfId="51" applyNumberFormat="1" applyFont="1" applyFill="1" applyBorder="1" applyAlignment="1">
      <alignment horizontal="center" vertical="center"/>
    </xf>
    <xf numFmtId="4" fontId="3" fillId="0" borderId="1" xfId="51" applyNumberFormat="1" applyFont="1" applyFill="1" applyBorder="1" applyAlignment="1">
      <alignment horizontal="center" vertical="center" wrapText="1"/>
    </xf>
    <xf numFmtId="4" fontId="3" fillId="0" borderId="4" xfId="51" applyNumberFormat="1" applyFont="1" applyFill="1" applyBorder="1" applyAlignment="1">
      <alignment horizontal="center" vertical="center" wrapText="1"/>
    </xf>
    <xf numFmtId="4" fontId="2" fillId="0" borderId="1" xfId="401" applyNumberFormat="1" applyFont="1" applyFill="1" applyBorder="1" applyAlignment="1">
      <alignment horizontal="center" vertical="center" wrapText="1"/>
    </xf>
    <xf numFmtId="4" fontId="3" fillId="0" borderId="1" xfId="401" applyNumberFormat="1" applyFont="1" applyFill="1" applyBorder="1" applyAlignment="1">
      <alignment horizontal="center" vertical="center" wrapText="1"/>
    </xf>
    <xf numFmtId="4" fontId="2" fillId="0" borderId="4" xfId="630" applyNumberFormat="1" applyFont="1" applyFill="1" applyBorder="1" applyAlignment="1">
      <alignment horizontal="center" vertical="center"/>
    </xf>
    <xf numFmtId="4" fontId="4" fillId="0" borderId="1" xfId="51" applyNumberFormat="1" applyFont="1" applyFill="1" applyBorder="1" applyAlignment="1">
      <alignment horizontal="center" vertical="center"/>
    </xf>
    <xf numFmtId="4" fontId="2" fillId="0" borderId="1" xfId="51" applyNumberFormat="1" applyFont="1" applyFill="1" applyBorder="1" applyAlignment="1">
      <alignment horizontal="center" vertical="center" wrapText="1"/>
    </xf>
    <xf numFmtId="4" fontId="2" fillId="0" borderId="4" xfId="51" applyNumberFormat="1" applyFont="1" applyFill="1" applyBorder="1" applyAlignment="1">
      <alignment horizontal="center" vertical="center" wrapText="1"/>
    </xf>
    <xf numFmtId="4" fontId="0" fillId="0" borderId="0" xfId="0" applyNumberFormat="1" applyBorder="1" applyAlignment="1">
      <alignment horizontal="center" vertical="center"/>
    </xf>
    <xf numFmtId="0" fontId="26" fillId="5" borderId="1" xfId="0" applyFont="1" applyFill="1" applyBorder="1" applyAlignment="1">
      <alignment horizontal="left" vertical="center" wrapText="1"/>
    </xf>
    <xf numFmtId="0" fontId="26" fillId="14" borderId="1" xfId="0" applyFont="1" applyFill="1" applyBorder="1" applyAlignment="1">
      <alignment horizontal="left" vertical="center" wrapText="1"/>
    </xf>
    <xf numFmtId="0" fontId="26" fillId="15" borderId="1" xfId="0" applyFont="1" applyFill="1" applyBorder="1" applyAlignment="1">
      <alignment horizontal="left" vertical="center" wrapText="1"/>
    </xf>
    <xf numFmtId="0" fontId="1" fillId="15"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justify" vertical="center" wrapText="1"/>
    </xf>
    <xf numFmtId="4" fontId="26" fillId="5" borderId="1" xfId="51" applyNumberFormat="1" applyFont="1" applyFill="1" applyBorder="1" applyAlignment="1">
      <alignment horizontal="center" vertical="center" wrapText="1"/>
    </xf>
    <xf numFmtId="4" fontId="26" fillId="15" borderId="1" xfId="51" applyNumberFormat="1" applyFont="1" applyFill="1" applyBorder="1" applyAlignment="1">
      <alignment horizontal="center" vertical="center" wrapText="1"/>
    </xf>
    <xf numFmtId="4" fontId="4" fillId="0" borderId="1" xfId="401" applyNumberFormat="1" applyFont="1" applyFill="1" applyBorder="1" applyAlignment="1">
      <alignment horizontal="center" vertical="center" wrapText="1"/>
    </xf>
    <xf numFmtId="4" fontId="6" fillId="0" borderId="1" xfId="401" applyNumberFormat="1" applyFont="1" applyFill="1" applyBorder="1" applyAlignment="1">
      <alignment horizontal="center" vertical="center" wrapText="1"/>
    </xf>
    <xf numFmtId="167" fontId="27" fillId="5" borderId="1" xfId="51" applyNumberFormat="1" applyFont="1" applyFill="1" applyBorder="1" applyAlignment="1">
      <alignment horizontal="center" vertical="center" wrapText="1"/>
    </xf>
    <xf numFmtId="4" fontId="27" fillId="0" borderId="1" xfId="51" applyNumberFormat="1" applyFont="1" applyFill="1" applyBorder="1" applyAlignment="1">
      <alignment horizontal="center" vertical="center" wrapText="1"/>
    </xf>
    <xf numFmtId="4" fontId="27" fillId="5" borderId="1" xfId="51" applyNumberFormat="1" applyFont="1" applyFill="1" applyBorder="1" applyAlignment="1">
      <alignment horizontal="center" vertical="center" wrapText="1"/>
    </xf>
    <xf numFmtId="167" fontId="4" fillId="0" borderId="1" xfId="51" applyNumberFormat="1" applyFont="1" applyFill="1" applyBorder="1" applyAlignment="1">
      <alignment horizontal="center" vertical="center"/>
    </xf>
    <xf numFmtId="4" fontId="22" fillId="0" borderId="4" xfId="0" applyNumberFormat="1" applyFont="1" applyBorder="1" applyAlignment="1">
      <alignment horizontal="center" vertical="center"/>
    </xf>
    <xf numFmtId="0" fontId="14" fillId="0" borderId="1" xfId="0" applyFont="1" applyBorder="1"/>
    <xf numFmtId="0" fontId="5" fillId="5" borderId="1" xfId="0" applyFont="1" applyFill="1" applyBorder="1" applyAlignment="1">
      <alignment horizontal="left" vertical="center" wrapText="1"/>
    </xf>
    <xf numFmtId="0" fontId="14" fillId="0" borderId="1" xfId="0" applyFont="1" applyBorder="1" applyAlignment="1">
      <alignment horizontal="center" vertical="center"/>
    </xf>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167" fontId="5" fillId="5" borderId="1" xfId="51" applyNumberFormat="1" applyFont="1" applyFill="1" applyBorder="1" applyAlignment="1">
      <alignment horizontal="center" vertical="center" wrapText="1"/>
    </xf>
    <xf numFmtId="4" fontId="6" fillId="0" borderId="4" xfId="51" applyNumberFormat="1" applyFont="1" applyFill="1" applyBorder="1" applyAlignment="1">
      <alignment horizontal="center" vertical="center"/>
    </xf>
    <xf numFmtId="3" fontId="6" fillId="0" borderId="1" xfId="0" applyNumberFormat="1" applyFont="1" applyFill="1" applyBorder="1" applyAlignment="1">
      <alignment horizontal="center" vertical="center" wrapText="1"/>
    </xf>
    <xf numFmtId="0" fontId="25" fillId="0" borderId="0" xfId="634" applyFill="1"/>
    <xf numFmtId="0" fontId="4" fillId="0" borderId="1" xfId="156" applyFont="1" applyFill="1" applyBorder="1" applyAlignment="1">
      <alignment horizontal="justify" vertical="center" wrapText="1"/>
    </xf>
    <xf numFmtId="4" fontId="6" fillId="8" borderId="1" xfId="51" applyNumberFormat="1" applyFont="1" applyFill="1" applyBorder="1" applyAlignment="1">
      <alignment horizontal="center" vertical="center"/>
    </xf>
    <xf numFmtId="0" fontId="0" fillId="8" borderId="0" xfId="0" applyFill="1"/>
    <xf numFmtId="4" fontId="0" fillId="8" borderId="0" xfId="0" applyNumberFormat="1" applyFill="1"/>
    <xf numFmtId="0" fontId="28" fillId="0" borderId="0" xfId="0" applyFont="1"/>
    <xf numFmtId="0" fontId="29" fillId="0" borderId="0" xfId="0" applyFont="1" applyFill="1" applyAlignment="1">
      <alignment horizontal="left" vertical="center" wrapText="1"/>
    </xf>
    <xf numFmtId="0" fontId="29" fillId="0" borderId="0" xfId="0" applyFont="1" applyFill="1"/>
    <xf numFmtId="0" fontId="29" fillId="0" borderId="0" xfId="0" applyFont="1" applyFill="1" applyAlignment="1">
      <alignment horizontal="justify"/>
    </xf>
    <xf numFmtId="0" fontId="29" fillId="0" borderId="0" xfId="0" applyFont="1" applyFill="1" applyAlignment="1">
      <alignment vertical="center" wrapText="1"/>
    </xf>
    <xf numFmtId="0" fontId="28" fillId="0" borderId="0" xfId="0" applyFont="1" applyAlignment="1">
      <alignment horizontal="center" vertical="center"/>
    </xf>
    <xf numFmtId="3" fontId="29" fillId="8" borderId="2" xfId="51" applyNumberFormat="1" applyFont="1" applyFill="1" applyBorder="1" applyAlignment="1">
      <alignment horizontal="center" vertical="center"/>
    </xf>
    <xf numFmtId="167" fontId="29" fillId="8" borderId="2" xfId="51" applyNumberFormat="1" applyFont="1" applyFill="1" applyBorder="1" applyAlignment="1">
      <alignment horizontal="center" vertical="center"/>
    </xf>
    <xf numFmtId="4" fontId="29" fillId="8" borderId="2" xfId="51" applyNumberFormat="1" applyFont="1" applyFill="1" applyBorder="1" applyAlignment="1">
      <alignment horizontal="center" vertical="center"/>
    </xf>
    <xf numFmtId="167" fontId="9" fillId="0" borderId="1" xfId="51" applyNumberFormat="1" applyFont="1" applyFill="1" applyBorder="1" applyAlignment="1">
      <alignment horizontal="center" vertical="center"/>
    </xf>
    <xf numFmtId="167" fontId="5" fillId="0" borderId="1" xfId="51" applyNumberFormat="1" applyFont="1" applyFill="1" applyBorder="1" applyAlignment="1">
      <alignment horizontal="center" vertical="center"/>
    </xf>
  </cellXfs>
  <cellStyles count="635">
    <cellStyle name="Buena" xfId="634" builtinId="26"/>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2" builtinId="8" hidden="1"/>
    <cellStyle name="Hipervínculo" xfId="404" builtinId="8" hidden="1"/>
    <cellStyle name="Hipervínculo" xfId="406" builtinId="8" hidden="1"/>
    <cellStyle name="Hipervínculo" xfId="408" builtinId="8" hidden="1"/>
    <cellStyle name="Hipervínculo" xfId="410" builtinId="8" hidden="1"/>
    <cellStyle name="Hipervínculo" xfId="412" builtinId="8" hidden="1"/>
    <cellStyle name="Hipervínculo" xfId="414" builtinId="8" hidden="1"/>
    <cellStyle name="Hipervínculo" xfId="416" builtinId="8" hidden="1"/>
    <cellStyle name="Hipervínculo" xfId="418" builtinId="8" hidden="1"/>
    <cellStyle name="Hipervínculo" xfId="420" builtinId="8" hidden="1"/>
    <cellStyle name="Hipervínculo" xfId="422" builtinId="8" hidden="1"/>
    <cellStyle name="Hipervínculo" xfId="424" builtinId="8" hidden="1"/>
    <cellStyle name="Hipervínculo" xfId="426" builtinId="8" hidden="1"/>
    <cellStyle name="Hipervínculo" xfId="428" builtinId="8" hidden="1"/>
    <cellStyle name="Hipervínculo" xfId="430" builtinId="8" hidden="1"/>
    <cellStyle name="Hipervínculo" xfId="432" builtinId="8" hidden="1"/>
    <cellStyle name="Hipervínculo" xfId="434" builtinId="8" hidden="1"/>
    <cellStyle name="Hipervínculo" xfId="436" builtinId="8" hidden="1"/>
    <cellStyle name="Hipervínculo" xfId="438" builtinId="8" hidden="1"/>
    <cellStyle name="Hipervínculo" xfId="440" builtinId="8" hidden="1"/>
    <cellStyle name="Hipervínculo" xfId="442" builtinId="8" hidden="1"/>
    <cellStyle name="Hipervínculo" xfId="444" builtinId="8" hidden="1"/>
    <cellStyle name="Hipervínculo" xfId="446" builtinId="8" hidden="1"/>
    <cellStyle name="Hipervínculo" xfId="448" builtinId="8" hidden="1"/>
    <cellStyle name="Hipervínculo" xfId="450" builtinId="8" hidden="1"/>
    <cellStyle name="Hipervínculo" xfId="452" builtinId="8" hidden="1"/>
    <cellStyle name="Hipervínculo" xfId="454" builtinId="8" hidden="1"/>
    <cellStyle name="Hipervínculo" xfId="456" builtinId="8" hidden="1"/>
    <cellStyle name="Hipervínculo" xfId="458" builtinId="8" hidden="1"/>
    <cellStyle name="Hipervínculo" xfId="460" builtinId="8" hidden="1"/>
    <cellStyle name="Hipervínculo" xfId="462" builtinId="8" hidden="1"/>
    <cellStyle name="Hipervínculo" xfId="464" builtinId="8" hidden="1"/>
    <cellStyle name="Hipervínculo" xfId="466" builtinId="8" hidden="1"/>
    <cellStyle name="Hipervínculo" xfId="468" builtinId="8" hidden="1"/>
    <cellStyle name="Hipervínculo" xfId="470" builtinId="8" hidden="1"/>
    <cellStyle name="Hipervínculo" xfId="472" builtinId="8" hidden="1"/>
    <cellStyle name="Hipervínculo" xfId="474" builtinId="8" hidden="1"/>
    <cellStyle name="Hipervínculo" xfId="476" builtinId="8" hidden="1"/>
    <cellStyle name="Hipervínculo" xfId="478" builtinId="8" hidden="1"/>
    <cellStyle name="Hipervínculo" xfId="480" builtinId="8" hidden="1"/>
    <cellStyle name="Hipervínculo" xfId="482" builtinId="8" hidden="1"/>
    <cellStyle name="Hipervínculo" xfId="484" builtinId="8" hidden="1"/>
    <cellStyle name="Hipervínculo" xfId="486" builtinId="8" hidden="1"/>
    <cellStyle name="Hipervínculo" xfId="488" builtinId="8" hidden="1"/>
    <cellStyle name="Hipervínculo" xfId="490" builtinId="8" hidden="1"/>
    <cellStyle name="Hipervínculo" xfId="492" builtinId="8" hidden="1"/>
    <cellStyle name="Hipervínculo" xfId="494" builtinId="8" hidden="1"/>
    <cellStyle name="Hipervínculo" xfId="496" builtinId="8" hidden="1"/>
    <cellStyle name="Hipervínculo" xfId="498" builtinId="8" hidden="1"/>
    <cellStyle name="Hipervínculo" xfId="500" builtinId="8" hidden="1"/>
    <cellStyle name="Hipervínculo" xfId="502" builtinId="8" hidden="1"/>
    <cellStyle name="Hipervínculo" xfId="504" builtinId="8" hidden="1"/>
    <cellStyle name="Hipervínculo" xfId="506" builtinId="8" hidden="1"/>
    <cellStyle name="Hipervínculo" xfId="508" builtinId="8" hidden="1"/>
    <cellStyle name="Hipervínculo" xfId="510" builtinId="8" hidden="1"/>
    <cellStyle name="Hipervínculo" xfId="512" builtinId="8" hidden="1"/>
    <cellStyle name="Hipervínculo" xfId="514" builtinId="8" hidden="1"/>
    <cellStyle name="Hipervínculo" xfId="516" builtinId="8" hidden="1"/>
    <cellStyle name="Hipervínculo" xfId="518" builtinId="8" hidden="1"/>
    <cellStyle name="Hipervínculo" xfId="520" builtinId="8" hidden="1"/>
    <cellStyle name="Hipervínculo" xfId="522" builtinId="8" hidden="1"/>
    <cellStyle name="Hipervínculo" xfId="524" builtinId="8" hidden="1"/>
    <cellStyle name="Hipervínculo" xfId="526" builtinId="8" hidden="1"/>
    <cellStyle name="Hipervínculo" xfId="528" builtinId="8" hidden="1"/>
    <cellStyle name="Hipervínculo" xfId="530" builtinId="8" hidden="1"/>
    <cellStyle name="Hipervínculo" xfId="532" builtinId="8" hidden="1"/>
    <cellStyle name="Hipervínculo" xfId="534" builtinId="8" hidden="1"/>
    <cellStyle name="Hipervínculo" xfId="536" builtinId="8" hidden="1"/>
    <cellStyle name="Hipervínculo" xfId="538" builtinId="8" hidden="1"/>
    <cellStyle name="Hipervínculo" xfId="540" builtinId="8" hidden="1"/>
    <cellStyle name="Hipervínculo" xfId="542" builtinId="8" hidden="1"/>
    <cellStyle name="Hipervínculo" xfId="544" builtinId="8" hidden="1"/>
    <cellStyle name="Hipervínculo" xfId="546" builtinId="8" hidden="1"/>
    <cellStyle name="Hipervínculo" xfId="548" builtinId="8" hidden="1"/>
    <cellStyle name="Hipervínculo" xfId="550" builtinId="8" hidden="1"/>
    <cellStyle name="Hipervínculo" xfId="552" builtinId="8" hidden="1"/>
    <cellStyle name="Hipervínculo" xfId="554" builtinId="8" hidden="1"/>
    <cellStyle name="Hipervínculo" xfId="556" builtinId="8" hidden="1"/>
    <cellStyle name="Hipervínculo" xfId="558" builtinId="8" hidden="1"/>
    <cellStyle name="Hipervínculo" xfId="560" builtinId="8" hidden="1"/>
    <cellStyle name="Hipervínculo" xfId="562" builtinId="8" hidden="1"/>
    <cellStyle name="Hipervínculo" xfId="564" builtinId="8" hidden="1"/>
    <cellStyle name="Hipervínculo" xfId="566" builtinId="8" hidden="1"/>
    <cellStyle name="Hipervínculo" xfId="568" builtinId="8" hidden="1"/>
    <cellStyle name="Hipervínculo" xfId="570" builtinId="8" hidden="1"/>
    <cellStyle name="Hipervínculo" xfId="572" builtinId="8" hidden="1"/>
    <cellStyle name="Hipervínculo" xfId="574" builtinId="8" hidden="1"/>
    <cellStyle name="Hipervínculo" xfId="576" builtinId="8" hidden="1"/>
    <cellStyle name="Hipervínculo" xfId="578" builtinId="8" hidden="1"/>
    <cellStyle name="Hipervínculo" xfId="580" builtinId="8" hidden="1"/>
    <cellStyle name="Hipervínculo" xfId="582" builtinId="8" hidden="1"/>
    <cellStyle name="Hipervínculo" xfId="584" builtinId="8" hidden="1"/>
    <cellStyle name="Hipervínculo" xfId="586" builtinId="8" hidden="1"/>
    <cellStyle name="Hipervínculo" xfId="588" builtinId="8" hidden="1"/>
    <cellStyle name="Hipervínculo" xfId="590" builtinId="8" hidden="1"/>
    <cellStyle name="Hipervínculo" xfId="592" builtinId="8" hidden="1"/>
    <cellStyle name="Hipervínculo" xfId="594" builtinId="8" hidden="1"/>
    <cellStyle name="Hipervínculo" xfId="596" builtinId="8" hidden="1"/>
    <cellStyle name="Hipervínculo" xfId="598" builtinId="8" hidden="1"/>
    <cellStyle name="Hipervínculo" xfId="600" builtinId="8" hidden="1"/>
    <cellStyle name="Hipervínculo" xfId="602" builtinId="8" hidden="1"/>
    <cellStyle name="Hipervínculo" xfId="604" builtinId="8" hidden="1"/>
    <cellStyle name="Hipervínculo" xfId="606" builtinId="8" hidden="1"/>
    <cellStyle name="Hipervínculo" xfId="608" builtinId="8" hidden="1"/>
    <cellStyle name="Hipervínculo" xfId="610" builtinId="8" hidden="1"/>
    <cellStyle name="Hipervínculo" xfId="612" builtinId="8" hidden="1"/>
    <cellStyle name="Hipervínculo" xfId="614" builtinId="8" hidden="1"/>
    <cellStyle name="Hipervínculo" xfId="616" builtinId="8" hidden="1"/>
    <cellStyle name="Hipervínculo" xfId="618"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3" builtinId="9" hidden="1"/>
    <cellStyle name="Hipervínculo visitado" xfId="405" builtinId="9" hidden="1"/>
    <cellStyle name="Hipervínculo visitado" xfId="407" builtinId="9" hidden="1"/>
    <cellStyle name="Hipervínculo visitado" xfId="409" builtinId="9" hidden="1"/>
    <cellStyle name="Hipervínculo visitado" xfId="411" builtinId="9" hidden="1"/>
    <cellStyle name="Hipervínculo visitado" xfId="413" builtinId="9" hidden="1"/>
    <cellStyle name="Hipervínculo visitado" xfId="415" builtinId="9" hidden="1"/>
    <cellStyle name="Hipervínculo visitado" xfId="417" builtinId="9" hidden="1"/>
    <cellStyle name="Hipervínculo visitado" xfId="419" builtinId="9" hidden="1"/>
    <cellStyle name="Hipervínculo visitado" xfId="421" builtinId="9" hidden="1"/>
    <cellStyle name="Hipervínculo visitado" xfId="423" builtinId="9" hidden="1"/>
    <cellStyle name="Hipervínculo visitado" xfId="425" builtinId="9" hidden="1"/>
    <cellStyle name="Hipervínculo visitado" xfId="427" builtinId="9" hidden="1"/>
    <cellStyle name="Hipervínculo visitado" xfId="429" builtinId="9" hidden="1"/>
    <cellStyle name="Hipervínculo visitado" xfId="431" builtinId="9" hidden="1"/>
    <cellStyle name="Hipervínculo visitado" xfId="433" builtinId="9" hidden="1"/>
    <cellStyle name="Hipervínculo visitado" xfId="435" builtinId="9" hidden="1"/>
    <cellStyle name="Hipervínculo visitado" xfId="437" builtinId="9" hidden="1"/>
    <cellStyle name="Hipervínculo visitado" xfId="439" builtinId="9" hidden="1"/>
    <cellStyle name="Hipervínculo visitado" xfId="441" builtinId="9" hidden="1"/>
    <cellStyle name="Hipervínculo visitado" xfId="443" builtinId="9" hidden="1"/>
    <cellStyle name="Hipervínculo visitado" xfId="445" builtinId="9" hidden="1"/>
    <cellStyle name="Hipervínculo visitado" xfId="447" builtinId="9" hidden="1"/>
    <cellStyle name="Hipervínculo visitado" xfId="449" builtinId="9" hidden="1"/>
    <cellStyle name="Hipervínculo visitado" xfId="451" builtinId="9" hidden="1"/>
    <cellStyle name="Hipervínculo visitado" xfId="453" builtinId="9" hidden="1"/>
    <cellStyle name="Hipervínculo visitado" xfId="455" builtinId="9" hidden="1"/>
    <cellStyle name="Hipervínculo visitado" xfId="457" builtinId="9" hidden="1"/>
    <cellStyle name="Hipervínculo visitado" xfId="459" builtinId="9" hidden="1"/>
    <cellStyle name="Hipervínculo visitado" xfId="461" builtinId="9" hidden="1"/>
    <cellStyle name="Hipervínculo visitado" xfId="463" builtinId="9" hidden="1"/>
    <cellStyle name="Hipervínculo visitado" xfId="465" builtinId="9" hidden="1"/>
    <cellStyle name="Hipervínculo visitado" xfId="467" builtinId="9" hidden="1"/>
    <cellStyle name="Hipervínculo visitado" xfId="469" builtinId="9" hidden="1"/>
    <cellStyle name="Hipervínculo visitado" xfId="471" builtinId="9" hidden="1"/>
    <cellStyle name="Hipervínculo visitado" xfId="473" builtinId="9" hidden="1"/>
    <cellStyle name="Hipervínculo visitado" xfId="475" builtinId="9" hidden="1"/>
    <cellStyle name="Hipervínculo visitado" xfId="477" builtinId="9" hidden="1"/>
    <cellStyle name="Hipervínculo visitado" xfId="479" builtinId="9" hidden="1"/>
    <cellStyle name="Hipervínculo visitado" xfId="481" builtinId="9" hidden="1"/>
    <cellStyle name="Hipervínculo visitado" xfId="483" builtinId="9" hidden="1"/>
    <cellStyle name="Hipervínculo visitado" xfId="485" builtinId="9" hidden="1"/>
    <cellStyle name="Hipervínculo visitado" xfId="487" builtinId="9" hidden="1"/>
    <cellStyle name="Hipervínculo visitado" xfId="489" builtinId="9" hidden="1"/>
    <cellStyle name="Hipervínculo visitado" xfId="491" builtinId="9" hidden="1"/>
    <cellStyle name="Hipervínculo visitado" xfId="493" builtinId="9" hidden="1"/>
    <cellStyle name="Hipervínculo visitado" xfId="495" builtinId="9" hidden="1"/>
    <cellStyle name="Hipervínculo visitado" xfId="497" builtinId="9" hidden="1"/>
    <cellStyle name="Hipervínculo visitado" xfId="499" builtinId="9" hidden="1"/>
    <cellStyle name="Hipervínculo visitado" xfId="501" builtinId="9" hidden="1"/>
    <cellStyle name="Hipervínculo visitado" xfId="503" builtinId="9" hidden="1"/>
    <cellStyle name="Hipervínculo visitado" xfId="505" builtinId="9" hidden="1"/>
    <cellStyle name="Hipervínculo visitado" xfId="507" builtinId="9" hidden="1"/>
    <cellStyle name="Hipervínculo visitado" xfId="509" builtinId="9" hidden="1"/>
    <cellStyle name="Hipervínculo visitado" xfId="511" builtinId="9" hidden="1"/>
    <cellStyle name="Hipervínculo visitado" xfId="513" builtinId="9" hidden="1"/>
    <cellStyle name="Hipervínculo visitado" xfId="515" builtinId="9" hidden="1"/>
    <cellStyle name="Hipervínculo visitado" xfId="517" builtinId="9" hidden="1"/>
    <cellStyle name="Hipervínculo visitado" xfId="519" builtinId="9" hidden="1"/>
    <cellStyle name="Hipervínculo visitado" xfId="521" builtinId="9" hidden="1"/>
    <cellStyle name="Hipervínculo visitado" xfId="523" builtinId="9" hidden="1"/>
    <cellStyle name="Hipervínculo visitado" xfId="525" builtinId="9" hidden="1"/>
    <cellStyle name="Hipervínculo visitado" xfId="527" builtinId="9" hidden="1"/>
    <cellStyle name="Hipervínculo visitado" xfId="529" builtinId="9" hidden="1"/>
    <cellStyle name="Hipervínculo visitado" xfId="531" builtinId="9" hidden="1"/>
    <cellStyle name="Hipervínculo visitado" xfId="533" builtinId="9" hidden="1"/>
    <cellStyle name="Hipervínculo visitado" xfId="535" builtinId="9" hidden="1"/>
    <cellStyle name="Hipervínculo visitado" xfId="537" builtinId="9" hidden="1"/>
    <cellStyle name="Hipervínculo visitado" xfId="539" builtinId="9" hidden="1"/>
    <cellStyle name="Hipervínculo visitado" xfId="541" builtinId="9" hidden="1"/>
    <cellStyle name="Hipervínculo visitado" xfId="543" builtinId="9" hidden="1"/>
    <cellStyle name="Hipervínculo visitado" xfId="545" builtinId="9" hidden="1"/>
    <cellStyle name="Hipervínculo visitado" xfId="547" builtinId="9" hidden="1"/>
    <cellStyle name="Hipervínculo visitado" xfId="549" builtinId="9" hidden="1"/>
    <cellStyle name="Hipervínculo visitado" xfId="551" builtinId="9" hidden="1"/>
    <cellStyle name="Hipervínculo visitado" xfId="553" builtinId="9" hidden="1"/>
    <cellStyle name="Hipervínculo visitado" xfId="555" builtinId="9" hidden="1"/>
    <cellStyle name="Hipervínculo visitado" xfId="557" builtinId="9" hidden="1"/>
    <cellStyle name="Hipervínculo visitado" xfId="559" builtinId="9" hidden="1"/>
    <cellStyle name="Hipervínculo visitado" xfId="561" builtinId="9" hidden="1"/>
    <cellStyle name="Hipervínculo visitado" xfId="563" builtinId="9" hidden="1"/>
    <cellStyle name="Hipervínculo visitado" xfId="565" builtinId="9" hidden="1"/>
    <cellStyle name="Hipervínculo visitado" xfId="567" builtinId="9" hidden="1"/>
    <cellStyle name="Hipervínculo visitado" xfId="569" builtinId="9" hidden="1"/>
    <cellStyle name="Hipervínculo visitado" xfId="571" builtinId="9" hidden="1"/>
    <cellStyle name="Hipervínculo visitado" xfId="573" builtinId="9" hidden="1"/>
    <cellStyle name="Hipervínculo visitado" xfId="575" builtinId="9" hidden="1"/>
    <cellStyle name="Hipervínculo visitado" xfId="577" builtinId="9" hidden="1"/>
    <cellStyle name="Hipervínculo visitado" xfId="579" builtinId="9" hidden="1"/>
    <cellStyle name="Hipervínculo visitado" xfId="581" builtinId="9" hidden="1"/>
    <cellStyle name="Hipervínculo visitado" xfId="583" builtinId="9" hidden="1"/>
    <cellStyle name="Hipervínculo visitado" xfId="585" builtinId="9" hidden="1"/>
    <cellStyle name="Hipervínculo visitado" xfId="587" builtinId="9" hidden="1"/>
    <cellStyle name="Hipervínculo visitado" xfId="589" builtinId="9" hidden="1"/>
    <cellStyle name="Hipervínculo visitado" xfId="591" builtinId="9" hidden="1"/>
    <cellStyle name="Hipervínculo visitado" xfId="593" builtinId="9" hidden="1"/>
    <cellStyle name="Hipervínculo visitado" xfId="595" builtinId="9" hidden="1"/>
    <cellStyle name="Hipervínculo visitado" xfId="597" builtinId="9" hidden="1"/>
    <cellStyle name="Hipervínculo visitado" xfId="599" builtinId="9" hidden="1"/>
    <cellStyle name="Hipervínculo visitado" xfId="601" builtinId="9" hidden="1"/>
    <cellStyle name="Hipervínculo visitado" xfId="603" builtinId="9" hidden="1"/>
    <cellStyle name="Hipervínculo visitado" xfId="605" builtinId="9" hidden="1"/>
    <cellStyle name="Hipervínculo visitado" xfId="607" builtinId="9" hidden="1"/>
    <cellStyle name="Hipervínculo visitado" xfId="609" builtinId="9" hidden="1"/>
    <cellStyle name="Hipervínculo visitado" xfId="611" builtinId="9" hidden="1"/>
    <cellStyle name="Hipervínculo visitado" xfId="613" builtinId="9" hidden="1"/>
    <cellStyle name="Hipervínculo visitado" xfId="615" builtinId="9" hidden="1"/>
    <cellStyle name="Hipervínculo visitado" xfId="617" builtinId="9" hidden="1"/>
    <cellStyle name="Hipervínculo visitado" xfId="619" builtinId="9" hidden="1"/>
    <cellStyle name="Hipervínculo visitado" xfId="621" builtinId="9" hidden="1"/>
    <cellStyle name="Millares" xfId="630" builtinId="3"/>
    <cellStyle name="Millares [0]" xfId="51" builtinId="6"/>
    <cellStyle name="Millares [0] 2" xfId="401"/>
    <cellStyle name="Millares 2" xfId="633"/>
    <cellStyle name="Normal" xfId="0" builtinId="0"/>
    <cellStyle name="Normal 14" xfId="626"/>
    <cellStyle name="Normal 2" xfId="620"/>
    <cellStyle name="Normal 2 2" xfId="622"/>
    <cellStyle name="Normal 2 2 2" xfId="156"/>
    <cellStyle name="Normal 2 2 7" xfId="628"/>
    <cellStyle name="Normal 2 2 8" xfId="629"/>
    <cellStyle name="Normal 2 3" xfId="632"/>
    <cellStyle name="Normal 3" xfId="624"/>
    <cellStyle name="Normal 3 2" xfId="627"/>
    <cellStyle name="Normal 4" xfId="631"/>
    <cellStyle name="Normal 5" xfId="625"/>
    <cellStyle name="Normal 6" xfId="623"/>
  </cellStyles>
  <dxfs count="0"/>
  <tableStyles count="0" defaultTableStyle="TableStyleMedium2" defaultPivotStyle="PivotStyleLight16"/>
  <colors>
    <mruColors>
      <color rgb="FFFFFF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684"/>
  <sheetViews>
    <sheetView tabSelected="1" zoomScale="60" zoomScaleNormal="60" zoomScalePageLayoutView="120" workbookViewId="0">
      <pane xSplit="7" ySplit="4" topLeftCell="K5" activePane="bottomRight" state="frozen"/>
      <selection pane="topRight" activeCell="H1" sqref="H1"/>
      <selection pane="bottomLeft" activeCell="A5" sqref="A5"/>
      <selection pane="bottomRight" activeCell="X9" sqref="X9"/>
    </sheetView>
  </sheetViews>
  <sheetFormatPr baseColWidth="10" defaultColWidth="11.5703125" defaultRowHeight="15" x14ac:dyDescent="0.25"/>
  <cols>
    <col min="1" max="1" width="7" style="54" customWidth="1"/>
    <col min="2" max="2" width="11.85546875" style="18" customWidth="1"/>
    <col min="3" max="4" width="22.7109375" style="19" hidden="1" customWidth="1"/>
    <col min="5" max="5" width="36.42578125" style="20" customWidth="1"/>
    <col min="6" max="6" width="23.7109375" style="19" hidden="1" customWidth="1"/>
    <col min="7" max="7" width="7.28515625" style="33" customWidth="1"/>
    <col min="8" max="8" width="24.28515625" style="21" customWidth="1"/>
    <col min="9" max="10" width="14" style="102" customWidth="1"/>
    <col min="11" max="11" width="18.42578125" style="102" customWidth="1"/>
    <col min="12" max="12" width="22.42578125" style="102" customWidth="1"/>
    <col min="13" max="13" width="22.28515625" style="102" customWidth="1"/>
    <col min="14" max="14" width="17.7109375" style="102" customWidth="1"/>
    <col min="15" max="15" width="18.7109375" style="102" customWidth="1"/>
    <col min="16" max="16" width="17.140625" style="102" customWidth="1"/>
    <col min="17" max="17" width="30.28515625" style="103" customWidth="1"/>
    <col min="18" max="18" width="24" style="88" customWidth="1"/>
    <col min="19" max="19" width="17.28515625" style="105" customWidth="1"/>
    <col min="20" max="20" width="19.28515625" style="105" customWidth="1"/>
    <col min="21" max="21" width="18.7109375" style="105" customWidth="1"/>
    <col min="22" max="22" width="14" style="105" customWidth="1"/>
    <col min="23" max="23" width="26" style="105" customWidth="1"/>
    <col min="24" max="24" width="31" style="54" customWidth="1"/>
    <col min="25" max="25" width="11.5703125" style="54"/>
    <col min="26" max="26" width="15.7109375" style="54" bestFit="1" customWidth="1"/>
    <col min="27" max="27" width="24.140625" style="54" customWidth="1"/>
    <col min="28" max="16384" width="11.5703125" style="54"/>
  </cols>
  <sheetData>
    <row r="1" spans="1:24" s="56" customFormat="1" ht="21" customHeight="1" x14ac:dyDescent="0.3">
      <c r="B1" s="18"/>
      <c r="C1" s="19"/>
      <c r="D1" s="19"/>
      <c r="E1" s="20"/>
      <c r="F1" s="19"/>
      <c r="G1" s="32"/>
      <c r="H1" s="21"/>
      <c r="I1" s="102"/>
      <c r="J1" s="102"/>
      <c r="K1" s="102"/>
      <c r="L1" s="102"/>
      <c r="M1" s="102"/>
      <c r="N1" s="102"/>
      <c r="O1" s="102"/>
      <c r="P1" s="102"/>
      <c r="Q1" s="103"/>
      <c r="R1" s="87"/>
      <c r="S1" s="104"/>
      <c r="T1" s="104"/>
      <c r="U1" s="104"/>
      <c r="V1" s="104"/>
      <c r="W1" s="104"/>
    </row>
    <row r="2" spans="1:24" s="165" customFormat="1" ht="61.15" customHeight="1" x14ac:dyDescent="0.35">
      <c r="B2" s="166"/>
      <c r="C2" s="167"/>
      <c r="D2" s="167"/>
      <c r="E2" s="168"/>
      <c r="F2" s="167"/>
      <c r="G2" s="169"/>
      <c r="H2" s="172">
        <f>+H5+H52+H442+H573</f>
        <v>2573051</v>
      </c>
      <c r="I2" s="173">
        <f t="shared" ref="I2:W2" si="0">+I5+I52+I442+I573</f>
        <v>0</v>
      </c>
      <c r="J2" s="173">
        <f t="shared" si="0"/>
        <v>0</v>
      </c>
      <c r="K2" s="173">
        <f t="shared" si="0"/>
        <v>29620398</v>
      </c>
      <c r="L2" s="173">
        <f t="shared" si="0"/>
        <v>9941761.620000001</v>
      </c>
      <c r="M2" s="173">
        <f t="shared" si="0"/>
        <v>610000</v>
      </c>
      <c r="N2" s="173">
        <f t="shared" si="0"/>
        <v>3833364</v>
      </c>
      <c r="O2" s="173">
        <f t="shared" si="0"/>
        <v>172124</v>
      </c>
      <c r="P2" s="173">
        <f t="shared" si="0"/>
        <v>279498.58</v>
      </c>
      <c r="Q2" s="173">
        <f t="shared" si="0"/>
        <v>64300000</v>
      </c>
      <c r="R2" s="173">
        <f t="shared" si="0"/>
        <v>2042358</v>
      </c>
      <c r="S2" s="173">
        <f t="shared" si="0"/>
        <v>4883616.93</v>
      </c>
      <c r="T2" s="173">
        <f t="shared" si="0"/>
        <v>219553.6</v>
      </c>
      <c r="U2" s="173">
        <f t="shared" si="0"/>
        <v>27094333</v>
      </c>
      <c r="V2" s="173">
        <f t="shared" si="0"/>
        <v>0</v>
      </c>
      <c r="W2" s="171">
        <f t="shared" si="0"/>
        <v>145570058.72999999</v>
      </c>
      <c r="X2" s="170"/>
    </row>
    <row r="3" spans="1:24" ht="15.75" thickBot="1" x14ac:dyDescent="0.3">
      <c r="H3" s="174" t="s">
        <v>447</v>
      </c>
      <c r="I3" s="174"/>
      <c r="J3" s="174"/>
      <c r="K3" s="174"/>
      <c r="L3" s="174"/>
      <c r="M3" s="174"/>
      <c r="N3" s="174"/>
      <c r="O3" s="174"/>
      <c r="P3" s="174"/>
      <c r="Q3" s="175"/>
    </row>
    <row r="4" spans="1:24" s="61" customFormat="1" ht="33.75" customHeight="1" thickBot="1" x14ac:dyDescent="0.3">
      <c r="A4" s="13" t="s">
        <v>1102</v>
      </c>
      <c r="B4" s="13" t="s">
        <v>19</v>
      </c>
      <c r="C4" s="13" t="s">
        <v>1120</v>
      </c>
      <c r="D4" s="13" t="s">
        <v>1154</v>
      </c>
      <c r="E4" s="13" t="s">
        <v>0</v>
      </c>
      <c r="F4" s="13" t="s">
        <v>1</v>
      </c>
      <c r="G4" s="13">
        <v>2017</v>
      </c>
      <c r="H4" s="79" t="s">
        <v>1165</v>
      </c>
      <c r="I4" s="86" t="s">
        <v>1166</v>
      </c>
      <c r="J4" s="86" t="s">
        <v>1167</v>
      </c>
      <c r="K4" s="86" t="s">
        <v>1168</v>
      </c>
      <c r="L4" s="86" t="s">
        <v>1169</v>
      </c>
      <c r="M4" s="86" t="s">
        <v>1170</v>
      </c>
      <c r="N4" s="86" t="s">
        <v>1171</v>
      </c>
      <c r="O4" s="86" t="s">
        <v>1195</v>
      </c>
      <c r="P4" s="86" t="s">
        <v>1196</v>
      </c>
      <c r="Q4" s="86" t="s">
        <v>1197</v>
      </c>
      <c r="R4" s="86" t="s">
        <v>1164</v>
      </c>
      <c r="S4" s="86" t="s">
        <v>1198</v>
      </c>
      <c r="T4" s="86" t="s">
        <v>1199</v>
      </c>
      <c r="U4" s="86" t="s">
        <v>1200</v>
      </c>
      <c r="V4" s="86" t="s">
        <v>1201</v>
      </c>
      <c r="W4" s="86" t="s">
        <v>1202</v>
      </c>
    </row>
    <row r="5" spans="1:24" ht="25.5" x14ac:dyDescent="0.25">
      <c r="A5" s="63"/>
      <c r="B5" s="24" t="s">
        <v>32</v>
      </c>
      <c r="C5" s="1"/>
      <c r="D5" s="1"/>
      <c r="E5" s="15"/>
      <c r="F5" s="1"/>
      <c r="G5" s="1"/>
      <c r="H5" s="2">
        <f>+H6+H33</f>
        <v>0</v>
      </c>
      <c r="I5" s="106">
        <f t="shared" ref="I5:W5" si="1">+I6+I33</f>
        <v>0</v>
      </c>
      <c r="J5" s="106">
        <f t="shared" si="1"/>
        <v>0</v>
      </c>
      <c r="K5" s="106">
        <f t="shared" si="1"/>
        <v>0</v>
      </c>
      <c r="L5" s="106">
        <f t="shared" si="1"/>
        <v>1917204</v>
      </c>
      <c r="M5" s="106">
        <f t="shared" si="1"/>
        <v>0</v>
      </c>
      <c r="N5" s="106">
        <f t="shared" si="1"/>
        <v>0</v>
      </c>
      <c r="O5" s="106">
        <f t="shared" si="1"/>
        <v>0</v>
      </c>
      <c r="P5" s="106">
        <f t="shared" si="1"/>
        <v>0</v>
      </c>
      <c r="Q5" s="106">
        <f t="shared" si="1"/>
        <v>0</v>
      </c>
      <c r="R5" s="106">
        <f t="shared" si="1"/>
        <v>73100</v>
      </c>
      <c r="S5" s="106">
        <f t="shared" si="1"/>
        <v>153400</v>
      </c>
      <c r="T5" s="106">
        <f t="shared" si="1"/>
        <v>219553.6</v>
      </c>
      <c r="U5" s="106">
        <f t="shared" si="1"/>
        <v>0</v>
      </c>
      <c r="V5" s="106">
        <f t="shared" si="1"/>
        <v>0</v>
      </c>
      <c r="W5" s="106">
        <f t="shared" si="1"/>
        <v>2363257.6</v>
      </c>
      <c r="X5" s="163" t="s">
        <v>1206</v>
      </c>
    </row>
    <row r="6" spans="1:24" ht="14.45" x14ac:dyDescent="0.3">
      <c r="A6" s="63"/>
      <c r="B6" s="84" t="s">
        <v>1175</v>
      </c>
      <c r="C6" s="26"/>
      <c r="D6" s="26"/>
      <c r="E6" s="59"/>
      <c r="F6" s="26"/>
      <c r="G6" s="26"/>
      <c r="H6" s="27">
        <f>+H8</f>
        <v>0</v>
      </c>
      <c r="I6" s="107">
        <f t="shared" ref="I6:V6" si="2">+I8</f>
        <v>0</v>
      </c>
      <c r="J6" s="107">
        <f t="shared" si="2"/>
        <v>0</v>
      </c>
      <c r="K6" s="107">
        <f t="shared" si="2"/>
        <v>0</v>
      </c>
      <c r="L6" s="107">
        <f t="shared" si="2"/>
        <v>1298404</v>
      </c>
      <c r="M6" s="107">
        <f t="shared" si="2"/>
        <v>0</v>
      </c>
      <c r="N6" s="107">
        <f t="shared" si="2"/>
        <v>0</v>
      </c>
      <c r="O6" s="107">
        <f t="shared" si="2"/>
        <v>0</v>
      </c>
      <c r="P6" s="107">
        <f t="shared" si="2"/>
        <v>0</v>
      </c>
      <c r="Q6" s="107">
        <f t="shared" si="2"/>
        <v>0</v>
      </c>
      <c r="R6" s="107">
        <f t="shared" si="2"/>
        <v>0</v>
      </c>
      <c r="S6" s="107">
        <f t="shared" si="2"/>
        <v>133400</v>
      </c>
      <c r="T6" s="107">
        <f t="shared" si="2"/>
        <v>219553.6</v>
      </c>
      <c r="U6" s="107">
        <f t="shared" si="2"/>
        <v>0</v>
      </c>
      <c r="V6" s="107">
        <f t="shared" si="2"/>
        <v>0</v>
      </c>
      <c r="W6" s="107">
        <f t="shared" ref="W6" si="3">SUM(H6:V6)</f>
        <v>1651357.6</v>
      </c>
    </row>
    <row r="7" spans="1:24" ht="14.45" x14ac:dyDescent="0.3">
      <c r="A7" s="63"/>
      <c r="B7" s="80" t="s">
        <v>1176</v>
      </c>
      <c r="C7" s="81"/>
      <c r="D7" s="81"/>
      <c r="E7" s="82"/>
      <c r="F7" s="81"/>
      <c r="G7" s="81"/>
      <c r="H7" s="83"/>
      <c r="I7" s="108"/>
      <c r="J7" s="108"/>
      <c r="K7" s="108">
        <f>67.5*1.035</f>
        <v>69.862499999999997</v>
      </c>
      <c r="L7" s="108">
        <f>889.9+1.035</f>
        <v>890.93499999999995</v>
      </c>
      <c r="M7" s="108"/>
      <c r="N7" s="108"/>
      <c r="O7" s="108"/>
      <c r="P7" s="108"/>
      <c r="Q7" s="108"/>
      <c r="R7" s="108"/>
      <c r="S7" s="108">
        <f>167*1.035</f>
        <v>172.845</v>
      </c>
      <c r="T7" s="108">
        <v>220</v>
      </c>
      <c r="U7" s="108"/>
      <c r="V7" s="108"/>
      <c r="W7" s="108">
        <f>SUM(H7:V7)</f>
        <v>1353.6424999999999</v>
      </c>
    </row>
    <row r="8" spans="1:24" ht="14.45" x14ac:dyDescent="0.3">
      <c r="A8" s="71"/>
      <c r="B8" s="77" t="s">
        <v>1174</v>
      </c>
      <c r="C8" s="74"/>
      <c r="D8" s="74"/>
      <c r="E8" s="75"/>
      <c r="F8" s="74"/>
      <c r="G8" s="74"/>
      <c r="H8" s="76">
        <f>SUM(H9:H32)</f>
        <v>0</v>
      </c>
      <c r="I8" s="109">
        <f t="shared" ref="I8:V8" si="4">SUM(I9:I32)</f>
        <v>0</v>
      </c>
      <c r="J8" s="109">
        <f t="shared" si="4"/>
        <v>0</v>
      </c>
      <c r="K8" s="109">
        <f t="shared" si="4"/>
        <v>0</v>
      </c>
      <c r="L8" s="109">
        <f t="shared" si="4"/>
        <v>1298404</v>
      </c>
      <c r="M8" s="109">
        <f t="shared" si="4"/>
        <v>0</v>
      </c>
      <c r="N8" s="109">
        <f t="shared" si="4"/>
        <v>0</v>
      </c>
      <c r="O8" s="109">
        <f t="shared" si="4"/>
        <v>0</v>
      </c>
      <c r="P8" s="109">
        <f t="shared" si="4"/>
        <v>0</v>
      </c>
      <c r="Q8" s="109">
        <f t="shared" si="4"/>
        <v>0</v>
      </c>
      <c r="R8" s="109">
        <f t="shared" si="4"/>
        <v>0</v>
      </c>
      <c r="S8" s="109">
        <f t="shared" si="4"/>
        <v>133400</v>
      </c>
      <c r="T8" s="109">
        <f t="shared" si="4"/>
        <v>219553.6</v>
      </c>
      <c r="U8" s="109">
        <f t="shared" si="4"/>
        <v>0</v>
      </c>
      <c r="V8" s="109">
        <f t="shared" si="4"/>
        <v>0</v>
      </c>
      <c r="W8" s="107">
        <f t="shared" ref="W8" si="5">SUM(H8:V8)</f>
        <v>1651357.6</v>
      </c>
    </row>
    <row r="9" spans="1:24" s="56" customFormat="1" ht="38.25" x14ac:dyDescent="0.25">
      <c r="A9" s="67" t="s">
        <v>1103</v>
      </c>
      <c r="B9" s="55" t="s">
        <v>20</v>
      </c>
      <c r="C9" s="72" t="s">
        <v>1139</v>
      </c>
      <c r="D9" s="3"/>
      <c r="E9" s="3" t="s">
        <v>753</v>
      </c>
      <c r="F9" s="3" t="s">
        <v>482</v>
      </c>
      <c r="G9" s="73">
        <v>2</v>
      </c>
      <c r="H9" s="8"/>
      <c r="I9" s="110"/>
      <c r="J9" s="110"/>
      <c r="K9" s="110"/>
      <c r="L9" s="110">
        <v>13488</v>
      </c>
      <c r="M9" s="110"/>
      <c r="N9" s="110"/>
      <c r="O9" s="110"/>
      <c r="P9" s="110"/>
      <c r="Q9" s="110"/>
      <c r="R9" s="111"/>
      <c r="S9" s="112"/>
      <c r="T9" s="112">
        <v>31000</v>
      </c>
      <c r="U9" s="112"/>
      <c r="V9" s="112"/>
      <c r="W9" s="112">
        <f>+H9+I9+J9+K9+L9+M9+N9+O9+P9+Q9+R9+S9+T9+U9+V9</f>
        <v>44488</v>
      </c>
    </row>
    <row r="10" spans="1:24" s="56" customFormat="1" ht="52.9" customHeight="1" x14ac:dyDescent="0.25">
      <c r="A10" s="67" t="s">
        <v>1103</v>
      </c>
      <c r="B10" s="55" t="s">
        <v>20</v>
      </c>
      <c r="C10" s="72" t="s">
        <v>1139</v>
      </c>
      <c r="D10" s="3"/>
      <c r="E10" s="3" t="s">
        <v>754</v>
      </c>
      <c r="F10" s="3" t="s">
        <v>2</v>
      </c>
      <c r="G10" s="73">
        <v>50</v>
      </c>
      <c r="H10" s="8"/>
      <c r="I10" s="110"/>
      <c r="J10" s="110"/>
      <c r="K10" s="110"/>
      <c r="L10" s="110">
        <v>103500</v>
      </c>
      <c r="M10" s="110"/>
      <c r="N10" s="110"/>
      <c r="O10" s="110"/>
      <c r="P10" s="110"/>
      <c r="Q10" s="110"/>
      <c r="R10" s="112"/>
      <c r="S10" s="112"/>
      <c r="T10" s="112"/>
      <c r="U10" s="112"/>
      <c r="V10" s="112"/>
      <c r="W10" s="112">
        <f t="shared" ref="W10:W32" si="6">+H10+I10+J10+K10+L10+M10+N10+O10+P10+Q10+R10+S10+T10+U10+V10</f>
        <v>103500</v>
      </c>
    </row>
    <row r="11" spans="1:24" s="56" customFormat="1" ht="39.6" customHeight="1" x14ac:dyDescent="0.3">
      <c r="A11" s="67" t="s">
        <v>1103</v>
      </c>
      <c r="B11" s="55" t="s">
        <v>20</v>
      </c>
      <c r="C11" s="72" t="s">
        <v>1139</v>
      </c>
      <c r="D11" s="3"/>
      <c r="E11" s="3" t="s">
        <v>483</v>
      </c>
      <c r="F11" s="3" t="s">
        <v>3</v>
      </c>
      <c r="G11" s="40">
        <v>5000</v>
      </c>
      <c r="H11" s="8"/>
      <c r="I11" s="110"/>
      <c r="J11" s="110"/>
      <c r="K11" s="110"/>
      <c r="L11" s="110"/>
      <c r="M11" s="110"/>
      <c r="N11" s="110"/>
      <c r="O11" s="110"/>
      <c r="P11" s="110"/>
      <c r="Q11" s="110"/>
      <c r="R11" s="112"/>
      <c r="S11" s="112"/>
      <c r="T11" s="112">
        <v>45000</v>
      </c>
      <c r="U11" s="112"/>
      <c r="V11" s="112"/>
      <c r="W11" s="112">
        <f t="shared" si="6"/>
        <v>45000</v>
      </c>
    </row>
    <row r="12" spans="1:24" s="56" customFormat="1" ht="39.6" customHeight="1" x14ac:dyDescent="0.25">
      <c r="A12" s="67" t="s">
        <v>1103</v>
      </c>
      <c r="B12" s="55" t="s">
        <v>20</v>
      </c>
      <c r="C12" s="72" t="s">
        <v>1139</v>
      </c>
      <c r="D12" s="3"/>
      <c r="E12" s="3" t="s">
        <v>745</v>
      </c>
      <c r="F12" s="3" t="s">
        <v>4</v>
      </c>
      <c r="G12" s="73">
        <v>1</v>
      </c>
      <c r="H12" s="8"/>
      <c r="I12" s="110"/>
      <c r="J12" s="110"/>
      <c r="K12" s="110"/>
      <c r="L12" s="110"/>
      <c r="M12" s="110"/>
      <c r="N12" s="110"/>
      <c r="O12" s="110"/>
      <c r="P12" s="110"/>
      <c r="Q12" s="110"/>
      <c r="R12" s="112"/>
      <c r="S12" s="112"/>
      <c r="T12" s="112">
        <v>35000</v>
      </c>
      <c r="U12" s="112"/>
      <c r="V12" s="112"/>
      <c r="W12" s="112">
        <f t="shared" si="6"/>
        <v>35000</v>
      </c>
      <c r="X12" s="160"/>
    </row>
    <row r="13" spans="1:24" s="56" customFormat="1" ht="66" customHeight="1" x14ac:dyDescent="0.25">
      <c r="A13" s="67" t="s">
        <v>1103</v>
      </c>
      <c r="B13" s="55" t="s">
        <v>20</v>
      </c>
      <c r="C13" s="72" t="s">
        <v>1139</v>
      </c>
      <c r="D13" s="3"/>
      <c r="E13" s="3" t="s">
        <v>978</v>
      </c>
      <c r="F13" s="3" t="s">
        <v>5</v>
      </c>
      <c r="G13" s="73">
        <v>1</v>
      </c>
      <c r="H13" s="8"/>
      <c r="I13" s="110"/>
      <c r="J13" s="110"/>
      <c r="K13" s="110"/>
      <c r="L13" s="110"/>
      <c r="M13" s="110"/>
      <c r="N13" s="110"/>
      <c r="O13" s="110"/>
      <c r="P13" s="110"/>
      <c r="Q13" s="110"/>
      <c r="R13" s="112"/>
      <c r="S13" s="112"/>
      <c r="T13" s="112">
        <v>40000</v>
      </c>
      <c r="U13" s="112"/>
      <c r="V13" s="112"/>
      <c r="W13" s="112">
        <f>+H13+I13+J13+K13+L13+M13+N13+O13+P13+Q13+R13+S13+T13+U13+V13</f>
        <v>40000</v>
      </c>
    </row>
    <row r="14" spans="1:24" s="56" customFormat="1" ht="39.6" customHeight="1" x14ac:dyDescent="0.25">
      <c r="A14" s="67" t="s">
        <v>1103</v>
      </c>
      <c r="B14" s="55" t="s">
        <v>20</v>
      </c>
      <c r="C14" s="72" t="s">
        <v>1139</v>
      </c>
      <c r="D14" s="3"/>
      <c r="E14" s="3" t="s">
        <v>451</v>
      </c>
      <c r="F14" s="3" t="s">
        <v>6</v>
      </c>
      <c r="G14" s="73">
        <v>1</v>
      </c>
      <c r="H14" s="8"/>
      <c r="I14" s="110"/>
      <c r="J14" s="110"/>
      <c r="K14" s="110"/>
      <c r="L14" s="110"/>
      <c r="M14" s="110"/>
      <c r="N14" s="110"/>
      <c r="O14" s="110"/>
      <c r="P14" s="110"/>
      <c r="Q14" s="110"/>
      <c r="R14" s="112"/>
      <c r="S14" s="112">
        <v>15000</v>
      </c>
      <c r="T14" s="112"/>
      <c r="U14" s="112"/>
      <c r="V14" s="112"/>
      <c r="W14" s="112">
        <f t="shared" si="6"/>
        <v>15000</v>
      </c>
    </row>
    <row r="15" spans="1:24" s="56" customFormat="1" ht="39.6" customHeight="1" x14ac:dyDescent="0.25">
      <c r="A15" s="67" t="s">
        <v>1103</v>
      </c>
      <c r="B15" s="55" t="s">
        <v>20</v>
      </c>
      <c r="C15" s="72" t="s">
        <v>1139</v>
      </c>
      <c r="D15" s="3"/>
      <c r="E15" s="3" t="s">
        <v>452</v>
      </c>
      <c r="F15" s="3" t="s">
        <v>746</v>
      </c>
      <c r="G15" s="73">
        <v>1</v>
      </c>
      <c r="H15" s="8"/>
      <c r="I15" s="110"/>
      <c r="J15" s="110"/>
      <c r="K15" s="110"/>
      <c r="L15" s="110">
        <v>8500</v>
      </c>
      <c r="M15" s="110"/>
      <c r="N15" s="110"/>
      <c r="O15" s="110"/>
      <c r="P15" s="110"/>
      <c r="Q15" s="110"/>
      <c r="R15" s="112"/>
      <c r="S15" s="112"/>
      <c r="T15" s="112">
        <v>18553.599999999999</v>
      </c>
      <c r="U15" s="112"/>
      <c r="V15" s="112"/>
      <c r="W15" s="112">
        <f t="shared" si="6"/>
        <v>27053.599999999999</v>
      </c>
    </row>
    <row r="16" spans="1:24" s="56" customFormat="1" ht="39.6" customHeight="1" x14ac:dyDescent="0.25">
      <c r="A16" s="67" t="s">
        <v>1103</v>
      </c>
      <c r="B16" s="55" t="s">
        <v>20</v>
      </c>
      <c r="C16" s="72" t="s">
        <v>1139</v>
      </c>
      <c r="D16" s="3"/>
      <c r="E16" s="101" t="s">
        <v>7</v>
      </c>
      <c r="F16" s="3" t="s">
        <v>8</v>
      </c>
      <c r="G16" s="73">
        <v>1</v>
      </c>
      <c r="H16" s="8"/>
      <c r="I16" s="110"/>
      <c r="J16" s="110"/>
      <c r="K16" s="110"/>
      <c r="L16" s="133">
        <f>3000+2000</f>
        <v>5000</v>
      </c>
      <c r="M16" s="110"/>
      <c r="N16" s="110"/>
      <c r="O16" s="110"/>
      <c r="P16" s="110"/>
      <c r="Q16" s="110"/>
      <c r="R16" s="112"/>
      <c r="S16" s="112"/>
      <c r="T16" s="112"/>
      <c r="U16" s="112"/>
      <c r="V16" s="112"/>
      <c r="W16" s="112">
        <f t="shared" si="6"/>
        <v>5000</v>
      </c>
    </row>
    <row r="17" spans="1:23" s="56" customFormat="1" ht="39.6" customHeight="1" x14ac:dyDescent="0.25">
      <c r="A17" s="67" t="s">
        <v>1103</v>
      </c>
      <c r="B17" s="55" t="s">
        <v>20</v>
      </c>
      <c r="C17" s="72" t="s">
        <v>1139</v>
      </c>
      <c r="D17" s="3"/>
      <c r="E17" s="3" t="s">
        <v>9</v>
      </c>
      <c r="F17" s="3" t="s">
        <v>10</v>
      </c>
      <c r="G17" s="73">
        <v>3</v>
      </c>
      <c r="H17" s="8"/>
      <c r="I17" s="110"/>
      <c r="J17" s="110"/>
      <c r="K17" s="110"/>
      <c r="L17" s="110"/>
      <c r="M17" s="110"/>
      <c r="N17" s="110"/>
      <c r="O17" s="110"/>
      <c r="P17" s="110"/>
      <c r="Q17" s="110"/>
      <c r="R17" s="112"/>
      <c r="S17" s="112">
        <v>15000</v>
      </c>
      <c r="T17" s="112"/>
      <c r="U17" s="112"/>
      <c r="V17" s="112"/>
      <c r="W17" s="112">
        <f t="shared" si="6"/>
        <v>15000</v>
      </c>
    </row>
    <row r="18" spans="1:23" s="56" customFormat="1" ht="39.6" customHeight="1" x14ac:dyDescent="0.25">
      <c r="A18" s="67" t="s">
        <v>1103</v>
      </c>
      <c r="B18" s="55" t="s">
        <v>20</v>
      </c>
      <c r="C18" s="72" t="s">
        <v>1139</v>
      </c>
      <c r="D18" s="3"/>
      <c r="E18" s="3" t="s">
        <v>453</v>
      </c>
      <c r="F18" s="3" t="s">
        <v>11</v>
      </c>
      <c r="G18" s="73">
        <v>1</v>
      </c>
      <c r="H18" s="8"/>
      <c r="I18" s="110"/>
      <c r="J18" s="110"/>
      <c r="K18" s="110"/>
      <c r="L18" s="110"/>
      <c r="M18" s="110"/>
      <c r="N18" s="110"/>
      <c r="O18" s="110"/>
      <c r="P18" s="110"/>
      <c r="Q18" s="110"/>
      <c r="R18" s="112"/>
      <c r="S18" s="112">
        <v>25400</v>
      </c>
      <c r="T18" s="112"/>
      <c r="U18" s="112"/>
      <c r="V18" s="112"/>
      <c r="W18" s="112">
        <f t="shared" si="6"/>
        <v>25400</v>
      </c>
    </row>
    <row r="19" spans="1:23" s="56" customFormat="1" ht="52.9" customHeight="1" x14ac:dyDescent="0.25">
      <c r="A19" s="67" t="s">
        <v>1103</v>
      </c>
      <c r="B19" s="55" t="s">
        <v>20</v>
      </c>
      <c r="C19" s="72" t="s">
        <v>1139</v>
      </c>
      <c r="D19" s="3"/>
      <c r="E19" s="3" t="s">
        <v>747</v>
      </c>
      <c r="F19" s="3" t="s">
        <v>454</v>
      </c>
      <c r="G19" s="73">
        <v>15</v>
      </c>
      <c r="H19" s="8"/>
      <c r="I19" s="110"/>
      <c r="J19" s="110"/>
      <c r="K19" s="110"/>
      <c r="L19" s="110">
        <v>40000</v>
      </c>
      <c r="M19" s="110"/>
      <c r="N19" s="110"/>
      <c r="O19" s="110"/>
      <c r="P19" s="110"/>
      <c r="Q19" s="110"/>
      <c r="R19" s="112"/>
      <c r="S19" s="112">
        <v>38000</v>
      </c>
      <c r="T19" s="112"/>
      <c r="U19" s="112"/>
      <c r="V19" s="112"/>
      <c r="W19" s="112">
        <f t="shared" si="6"/>
        <v>78000</v>
      </c>
    </row>
    <row r="20" spans="1:23" s="56" customFormat="1" ht="39.6" customHeight="1" x14ac:dyDescent="0.25">
      <c r="A20" s="67" t="s">
        <v>1103</v>
      </c>
      <c r="B20" s="55" t="s">
        <v>20</v>
      </c>
      <c r="C20" s="72" t="s">
        <v>1139</v>
      </c>
      <c r="D20" s="3"/>
      <c r="E20" s="3" t="s">
        <v>484</v>
      </c>
      <c r="F20" s="3" t="s">
        <v>12</v>
      </c>
      <c r="G20" s="73">
        <v>0</v>
      </c>
      <c r="H20" s="78"/>
      <c r="I20" s="113"/>
      <c r="J20" s="113"/>
      <c r="K20" s="113"/>
      <c r="L20" s="113"/>
      <c r="M20" s="113"/>
      <c r="N20" s="113"/>
      <c r="O20" s="113"/>
      <c r="P20" s="113"/>
      <c r="Q20" s="113"/>
      <c r="R20" s="114"/>
      <c r="S20" s="114"/>
      <c r="T20" s="114"/>
      <c r="U20" s="114"/>
      <c r="V20" s="114"/>
      <c r="W20" s="114">
        <f t="shared" si="6"/>
        <v>0</v>
      </c>
    </row>
    <row r="21" spans="1:23" s="56" customFormat="1" ht="39.6" customHeight="1" x14ac:dyDescent="0.25">
      <c r="A21" s="67" t="s">
        <v>1103</v>
      </c>
      <c r="B21" s="55" t="s">
        <v>20</v>
      </c>
      <c r="C21" s="72" t="s">
        <v>1139</v>
      </c>
      <c r="D21" s="3"/>
      <c r="E21" s="3" t="s">
        <v>485</v>
      </c>
      <c r="F21" s="3" t="s">
        <v>748</v>
      </c>
      <c r="G21" s="73">
        <v>1</v>
      </c>
      <c r="H21" s="8"/>
      <c r="I21" s="110"/>
      <c r="J21" s="110"/>
      <c r="K21" s="110"/>
      <c r="L21" s="110">
        <v>20000</v>
      </c>
      <c r="M21" s="110"/>
      <c r="N21" s="110"/>
      <c r="O21" s="110"/>
      <c r="P21" s="110"/>
      <c r="Q21" s="110"/>
      <c r="R21" s="112"/>
      <c r="S21" s="112"/>
      <c r="T21" s="112"/>
      <c r="U21" s="112"/>
      <c r="V21" s="112"/>
      <c r="W21" s="112">
        <f t="shared" si="6"/>
        <v>20000</v>
      </c>
    </row>
    <row r="22" spans="1:23" s="56" customFormat="1" ht="52.9" customHeight="1" x14ac:dyDescent="0.25">
      <c r="A22" s="67" t="s">
        <v>1103</v>
      </c>
      <c r="B22" s="55" t="s">
        <v>20</v>
      </c>
      <c r="C22" s="72" t="s">
        <v>1139</v>
      </c>
      <c r="D22" s="3"/>
      <c r="E22" s="3" t="s">
        <v>470</v>
      </c>
      <c r="F22" s="3" t="s">
        <v>13</v>
      </c>
      <c r="G22" s="73">
        <v>1</v>
      </c>
      <c r="H22" s="8"/>
      <c r="I22" s="110"/>
      <c r="J22" s="110"/>
      <c r="K22" s="110"/>
      <c r="L22" s="112">
        <v>37000</v>
      </c>
      <c r="M22" s="110"/>
      <c r="N22" s="110"/>
      <c r="O22" s="110"/>
      <c r="P22" s="110"/>
      <c r="Q22" s="110"/>
      <c r="S22" s="112"/>
      <c r="T22" s="112"/>
      <c r="U22" s="112"/>
      <c r="V22" s="112"/>
      <c r="W22" s="112">
        <f t="shared" si="6"/>
        <v>37000</v>
      </c>
    </row>
    <row r="23" spans="1:23" s="56" customFormat="1" ht="39.6" customHeight="1" x14ac:dyDescent="0.25">
      <c r="A23" s="67" t="s">
        <v>1103</v>
      </c>
      <c r="B23" s="55" t="s">
        <v>20</v>
      </c>
      <c r="C23" s="72" t="s">
        <v>1139</v>
      </c>
      <c r="D23" s="3"/>
      <c r="E23" s="3" t="s">
        <v>455</v>
      </c>
      <c r="F23" s="3" t="s">
        <v>456</v>
      </c>
      <c r="G23" s="73">
        <v>1000</v>
      </c>
      <c r="H23" s="8"/>
      <c r="I23" s="110"/>
      <c r="J23" s="110"/>
      <c r="K23" s="110"/>
      <c r="L23" s="110"/>
      <c r="M23" s="110"/>
      <c r="N23" s="110"/>
      <c r="O23" s="110"/>
      <c r="P23" s="110"/>
      <c r="Q23" s="110"/>
      <c r="R23" s="112"/>
      <c r="S23" s="112">
        <v>25000</v>
      </c>
      <c r="T23" s="112"/>
      <c r="U23" s="112"/>
      <c r="V23" s="112"/>
      <c r="W23" s="112">
        <f t="shared" si="6"/>
        <v>25000</v>
      </c>
    </row>
    <row r="24" spans="1:23" s="56" customFormat="1" ht="39.6" customHeight="1" x14ac:dyDescent="0.25">
      <c r="A24" s="67" t="s">
        <v>1103</v>
      </c>
      <c r="B24" s="55" t="s">
        <v>20</v>
      </c>
      <c r="C24" s="72" t="s">
        <v>1139</v>
      </c>
      <c r="D24" s="3"/>
      <c r="E24" s="3" t="s">
        <v>486</v>
      </c>
      <c r="F24" s="3" t="s">
        <v>14</v>
      </c>
      <c r="G24" s="73">
        <v>1</v>
      </c>
      <c r="H24" s="8"/>
      <c r="I24" s="110"/>
      <c r="J24" s="110"/>
      <c r="K24" s="110"/>
      <c r="L24" s="110">
        <v>10000</v>
      </c>
      <c r="M24" s="110"/>
      <c r="N24" s="110"/>
      <c r="O24" s="110"/>
      <c r="P24" s="110"/>
      <c r="Q24" s="110"/>
      <c r="R24" s="112"/>
      <c r="S24" s="112">
        <v>15000</v>
      </c>
      <c r="T24" s="112"/>
      <c r="U24" s="112"/>
      <c r="V24" s="112"/>
      <c r="W24" s="112">
        <f t="shared" si="6"/>
        <v>25000</v>
      </c>
    </row>
    <row r="25" spans="1:23" s="56" customFormat="1" ht="79.150000000000006" customHeight="1" x14ac:dyDescent="0.25">
      <c r="A25" s="67" t="s">
        <v>1103</v>
      </c>
      <c r="B25" s="55" t="s">
        <v>20</v>
      </c>
      <c r="C25" s="72" t="s">
        <v>1139</v>
      </c>
      <c r="D25" s="3"/>
      <c r="E25" s="3" t="s">
        <v>1001</v>
      </c>
      <c r="F25" s="3" t="s">
        <v>749</v>
      </c>
      <c r="G25" s="73">
        <v>1</v>
      </c>
      <c r="H25" s="8"/>
      <c r="I25" s="110"/>
      <c r="J25" s="110"/>
      <c r="K25" s="110"/>
      <c r="L25" s="110">
        <v>10000</v>
      </c>
      <c r="M25" s="110"/>
      <c r="N25" s="110"/>
      <c r="O25" s="110"/>
      <c r="P25" s="110"/>
      <c r="Q25" s="110"/>
      <c r="R25" s="112"/>
      <c r="S25" s="112"/>
      <c r="T25" s="112"/>
      <c r="U25" s="112"/>
      <c r="V25" s="112"/>
      <c r="W25" s="112">
        <f t="shared" si="6"/>
        <v>10000</v>
      </c>
    </row>
    <row r="26" spans="1:23" s="56" customFormat="1" ht="39.6" customHeight="1" x14ac:dyDescent="0.25">
      <c r="A26" s="67" t="s">
        <v>1103</v>
      </c>
      <c r="B26" s="55" t="s">
        <v>20</v>
      </c>
      <c r="C26" s="72" t="s">
        <v>1139</v>
      </c>
      <c r="D26" s="3"/>
      <c r="E26" s="3" t="s">
        <v>457</v>
      </c>
      <c r="F26" s="3" t="s">
        <v>458</v>
      </c>
      <c r="G26" s="73">
        <v>1</v>
      </c>
      <c r="H26" s="8"/>
      <c r="I26" s="110"/>
      <c r="J26" s="110"/>
      <c r="K26" s="110"/>
      <c r="L26" s="110"/>
      <c r="M26" s="110"/>
      <c r="N26" s="110"/>
      <c r="O26" s="110"/>
      <c r="P26" s="110"/>
      <c r="Q26" s="110"/>
      <c r="R26" s="112"/>
      <c r="S26" s="112"/>
      <c r="T26" s="112">
        <v>50000</v>
      </c>
      <c r="U26" s="112"/>
      <c r="V26" s="112"/>
      <c r="W26" s="112">
        <f t="shared" si="6"/>
        <v>50000</v>
      </c>
    </row>
    <row r="27" spans="1:23" s="56" customFormat="1" ht="39.6" customHeight="1" x14ac:dyDescent="0.25">
      <c r="A27" s="67" t="s">
        <v>1103</v>
      </c>
      <c r="B27" s="55" t="s">
        <v>20</v>
      </c>
      <c r="C27" s="72" t="s">
        <v>1139</v>
      </c>
      <c r="D27" s="3"/>
      <c r="E27" s="3" t="s">
        <v>487</v>
      </c>
      <c r="F27" s="3" t="s">
        <v>16</v>
      </c>
      <c r="G27" s="73">
        <v>0</v>
      </c>
      <c r="H27" s="78"/>
      <c r="I27" s="113"/>
      <c r="J27" s="113"/>
      <c r="K27" s="113"/>
      <c r="L27" s="113"/>
      <c r="M27" s="113"/>
      <c r="N27" s="113"/>
      <c r="O27" s="113"/>
      <c r="P27" s="113"/>
      <c r="Q27" s="113"/>
      <c r="R27" s="115"/>
      <c r="S27" s="115"/>
      <c r="T27" s="115"/>
      <c r="U27" s="115"/>
      <c r="V27" s="115"/>
      <c r="W27" s="115">
        <f t="shared" si="6"/>
        <v>0</v>
      </c>
    </row>
    <row r="28" spans="1:23" s="56" customFormat="1" ht="39.6" customHeight="1" x14ac:dyDescent="0.25">
      <c r="A28" s="67" t="s">
        <v>1103</v>
      </c>
      <c r="B28" s="55" t="s">
        <v>20</v>
      </c>
      <c r="C28" s="72" t="s">
        <v>1139</v>
      </c>
      <c r="D28" s="3"/>
      <c r="E28" s="3" t="s">
        <v>490</v>
      </c>
      <c r="F28" s="3" t="s">
        <v>17</v>
      </c>
      <c r="G28" s="73">
        <v>0</v>
      </c>
      <c r="H28" s="78"/>
      <c r="I28" s="113"/>
      <c r="J28" s="113"/>
      <c r="K28" s="113"/>
      <c r="L28" s="113"/>
      <c r="M28" s="113"/>
      <c r="N28" s="113"/>
      <c r="O28" s="113"/>
      <c r="P28" s="113"/>
      <c r="Q28" s="113"/>
      <c r="R28" s="115"/>
      <c r="S28" s="115"/>
      <c r="T28" s="115"/>
      <c r="U28" s="115"/>
      <c r="V28" s="115"/>
      <c r="W28" s="115">
        <f t="shared" si="6"/>
        <v>0</v>
      </c>
    </row>
    <row r="29" spans="1:23" s="56" customFormat="1" ht="39.6" customHeight="1" x14ac:dyDescent="0.25">
      <c r="A29" s="67" t="s">
        <v>1103</v>
      </c>
      <c r="B29" s="55" t="s">
        <v>20</v>
      </c>
      <c r="C29" s="72" t="s">
        <v>1139</v>
      </c>
      <c r="D29" s="3"/>
      <c r="E29" s="3" t="s">
        <v>488</v>
      </c>
      <c r="F29" s="3" t="s">
        <v>18</v>
      </c>
      <c r="G29" s="73">
        <v>90</v>
      </c>
      <c r="H29" s="8"/>
      <c r="I29" s="110"/>
      <c r="J29" s="110"/>
      <c r="K29" s="110"/>
      <c r="L29" s="112">
        <v>20200</v>
      </c>
      <c r="M29" s="110"/>
      <c r="N29" s="110"/>
      <c r="O29" s="110"/>
      <c r="P29" s="110"/>
      <c r="Q29" s="110"/>
      <c r="S29" s="112"/>
      <c r="T29" s="112"/>
      <c r="U29" s="112"/>
      <c r="V29" s="112"/>
      <c r="W29" s="112">
        <f t="shared" si="6"/>
        <v>20200</v>
      </c>
    </row>
    <row r="30" spans="1:23" s="56" customFormat="1" ht="39.6" customHeight="1" x14ac:dyDescent="0.25">
      <c r="A30" s="67" t="s">
        <v>1103</v>
      </c>
      <c r="B30" s="55" t="s">
        <v>20</v>
      </c>
      <c r="C30" s="72" t="s">
        <v>1139</v>
      </c>
      <c r="D30" s="3"/>
      <c r="E30" s="3" t="s">
        <v>489</v>
      </c>
      <c r="F30" s="3" t="s">
        <v>750</v>
      </c>
      <c r="G30" s="73">
        <v>1</v>
      </c>
      <c r="H30" s="8"/>
      <c r="I30" s="110"/>
      <c r="J30" s="110"/>
      <c r="K30" s="110"/>
      <c r="L30" s="110">
        <v>5000</v>
      </c>
      <c r="M30" s="110"/>
      <c r="N30" s="110"/>
      <c r="O30" s="110"/>
      <c r="P30" s="110"/>
      <c r="Q30" s="110"/>
      <c r="R30" s="112"/>
      <c r="S30" s="112"/>
      <c r="T30" s="112"/>
      <c r="U30" s="112"/>
      <c r="V30" s="112"/>
      <c r="W30" s="112">
        <f t="shared" si="6"/>
        <v>5000</v>
      </c>
    </row>
    <row r="31" spans="1:23" s="56" customFormat="1" ht="39.6" customHeight="1" x14ac:dyDescent="0.25">
      <c r="A31" s="67" t="s">
        <v>1103</v>
      </c>
      <c r="B31" s="55" t="s">
        <v>20</v>
      </c>
      <c r="C31" s="72" t="s">
        <v>1139</v>
      </c>
      <c r="D31" s="3"/>
      <c r="E31" s="101" t="s">
        <v>751</v>
      </c>
      <c r="F31" s="3" t="s">
        <v>752</v>
      </c>
      <c r="G31" s="73">
        <v>1</v>
      </c>
      <c r="H31" s="8"/>
      <c r="I31" s="110"/>
      <c r="J31" s="110"/>
      <c r="K31" s="110"/>
      <c r="L31" s="110">
        <v>1015716</v>
      </c>
      <c r="M31" s="110"/>
      <c r="N31" s="110"/>
      <c r="O31" s="110"/>
      <c r="P31" s="110"/>
      <c r="Q31" s="110"/>
      <c r="R31" s="112"/>
      <c r="S31" s="112"/>
      <c r="T31" s="112"/>
      <c r="U31" s="112"/>
      <c r="V31" s="112"/>
      <c r="W31" s="112">
        <f t="shared" si="6"/>
        <v>1015716</v>
      </c>
    </row>
    <row r="32" spans="1:23" s="56" customFormat="1" ht="39.6" customHeight="1" x14ac:dyDescent="0.25">
      <c r="A32" s="67" t="s">
        <v>1103</v>
      </c>
      <c r="B32" s="55" t="s">
        <v>20</v>
      </c>
      <c r="C32" s="72" t="s">
        <v>1139</v>
      </c>
      <c r="D32" s="3"/>
      <c r="E32" s="3" t="s">
        <v>471</v>
      </c>
      <c r="F32" s="3" t="s">
        <v>755</v>
      </c>
      <c r="G32" s="73">
        <v>1</v>
      </c>
      <c r="H32" s="8"/>
      <c r="I32" s="110"/>
      <c r="J32" s="110"/>
      <c r="K32" s="110"/>
      <c r="L32" s="110">
        <v>10000</v>
      </c>
      <c r="M32" s="110"/>
      <c r="N32" s="110"/>
      <c r="O32" s="110"/>
      <c r="P32" s="110"/>
      <c r="Q32" s="110"/>
      <c r="R32" s="112"/>
      <c r="S32" s="112"/>
      <c r="T32" s="112"/>
      <c r="U32" s="112"/>
      <c r="V32" s="112"/>
      <c r="W32" s="112">
        <f t="shared" si="6"/>
        <v>10000</v>
      </c>
    </row>
    <row r="33" spans="1:23" x14ac:dyDescent="0.25">
      <c r="A33" s="63"/>
      <c r="B33" s="25" t="s">
        <v>21</v>
      </c>
      <c r="C33" s="26"/>
      <c r="D33" s="26"/>
      <c r="E33" s="59"/>
      <c r="F33" s="26"/>
      <c r="G33" s="26"/>
      <c r="H33" s="27">
        <f>+H35+H43</f>
        <v>0</v>
      </c>
      <c r="I33" s="107">
        <f t="shared" ref="I33:W33" si="7">+I35+I43</f>
        <v>0</v>
      </c>
      <c r="J33" s="107">
        <f t="shared" si="7"/>
        <v>0</v>
      </c>
      <c r="K33" s="107">
        <f t="shared" si="7"/>
        <v>0</v>
      </c>
      <c r="L33" s="107">
        <f t="shared" si="7"/>
        <v>618800</v>
      </c>
      <c r="M33" s="107">
        <f t="shared" si="7"/>
        <v>0</v>
      </c>
      <c r="N33" s="107">
        <f t="shared" si="7"/>
        <v>0</v>
      </c>
      <c r="O33" s="107">
        <f t="shared" si="7"/>
        <v>0</v>
      </c>
      <c r="P33" s="107">
        <f t="shared" si="7"/>
        <v>0</v>
      </c>
      <c r="Q33" s="107">
        <f t="shared" si="7"/>
        <v>0</v>
      </c>
      <c r="R33" s="107">
        <f t="shared" si="7"/>
        <v>73100</v>
      </c>
      <c r="S33" s="107">
        <f t="shared" si="7"/>
        <v>20000</v>
      </c>
      <c r="T33" s="107">
        <f t="shared" si="7"/>
        <v>0</v>
      </c>
      <c r="U33" s="107">
        <f t="shared" si="7"/>
        <v>0</v>
      </c>
      <c r="V33" s="107">
        <f t="shared" si="7"/>
        <v>0</v>
      </c>
      <c r="W33" s="107">
        <f t="shared" si="7"/>
        <v>711900</v>
      </c>
    </row>
    <row r="34" spans="1:23" x14ac:dyDescent="0.25">
      <c r="A34" s="69"/>
      <c r="B34" s="80" t="s">
        <v>1172</v>
      </c>
      <c r="C34" s="81"/>
      <c r="D34" s="81"/>
      <c r="E34" s="82"/>
      <c r="F34" s="81"/>
      <c r="G34" s="81"/>
      <c r="H34" s="83">
        <v>0</v>
      </c>
      <c r="I34" s="108">
        <v>0</v>
      </c>
      <c r="J34" s="108">
        <v>0</v>
      </c>
      <c r="K34" s="108">
        <v>0</v>
      </c>
      <c r="L34" s="108">
        <v>0</v>
      </c>
      <c r="M34" s="108">
        <v>0</v>
      </c>
      <c r="N34" s="108">
        <v>0</v>
      </c>
      <c r="O34" s="108">
        <v>0</v>
      </c>
      <c r="P34" s="108">
        <v>0</v>
      </c>
      <c r="Q34" s="108">
        <v>0</v>
      </c>
      <c r="R34" s="108">
        <v>0</v>
      </c>
      <c r="S34" s="108">
        <v>0</v>
      </c>
      <c r="T34" s="108">
        <v>0</v>
      </c>
      <c r="U34" s="108">
        <v>0</v>
      </c>
      <c r="V34" s="108">
        <v>0</v>
      </c>
      <c r="W34" s="108">
        <v>0</v>
      </c>
    </row>
    <row r="35" spans="1:23" ht="25.5" x14ac:dyDescent="0.25">
      <c r="A35" s="71"/>
      <c r="B35" s="28" t="s">
        <v>1173</v>
      </c>
      <c r="C35" s="74"/>
      <c r="D35" s="74"/>
      <c r="E35" s="75"/>
      <c r="F35" s="74"/>
      <c r="G35" s="74"/>
      <c r="H35" s="76">
        <f>SUM(H36:H42)</f>
        <v>0</v>
      </c>
      <c r="I35" s="109">
        <f t="shared" ref="I35:V35" si="8">SUM(I36:I42)</f>
        <v>0</v>
      </c>
      <c r="J35" s="109">
        <f t="shared" si="8"/>
        <v>0</v>
      </c>
      <c r="K35" s="109">
        <f t="shared" si="8"/>
        <v>0</v>
      </c>
      <c r="L35" s="109">
        <f t="shared" si="8"/>
        <v>35000</v>
      </c>
      <c r="M35" s="109">
        <f t="shared" si="8"/>
        <v>0</v>
      </c>
      <c r="N35" s="109">
        <f t="shared" si="8"/>
        <v>0</v>
      </c>
      <c r="O35" s="109">
        <f t="shared" si="8"/>
        <v>0</v>
      </c>
      <c r="P35" s="109">
        <f t="shared" si="8"/>
        <v>0</v>
      </c>
      <c r="Q35" s="109">
        <f t="shared" si="8"/>
        <v>0</v>
      </c>
      <c r="R35" s="109">
        <f t="shared" si="8"/>
        <v>10000</v>
      </c>
      <c r="S35" s="109">
        <f t="shared" si="8"/>
        <v>0</v>
      </c>
      <c r="T35" s="109">
        <f t="shared" si="8"/>
        <v>0</v>
      </c>
      <c r="U35" s="109">
        <f t="shared" si="8"/>
        <v>0</v>
      </c>
      <c r="V35" s="109">
        <f t="shared" si="8"/>
        <v>0</v>
      </c>
      <c r="W35" s="109">
        <f>+H35+I35+J35+K35+L35+M35+N35+O35+P35+Q35+R35+S35+T35+U35+V35</f>
        <v>45000</v>
      </c>
    </row>
    <row r="36" spans="1:23" ht="39.6" customHeight="1" x14ac:dyDescent="0.25">
      <c r="A36" s="68" t="s">
        <v>1104</v>
      </c>
      <c r="B36" s="55" t="s">
        <v>21</v>
      </c>
      <c r="C36" s="72" t="s">
        <v>1139</v>
      </c>
      <c r="D36" s="3"/>
      <c r="E36" s="3" t="s">
        <v>474</v>
      </c>
      <c r="F36" s="3" t="s">
        <v>22</v>
      </c>
      <c r="G36" s="73">
        <v>0</v>
      </c>
      <c r="H36" s="78"/>
      <c r="I36" s="113"/>
      <c r="J36" s="113"/>
      <c r="K36" s="113"/>
      <c r="L36" s="113"/>
      <c r="M36" s="113"/>
      <c r="N36" s="113"/>
      <c r="O36" s="113"/>
      <c r="P36" s="113"/>
      <c r="Q36" s="113"/>
      <c r="R36" s="114"/>
      <c r="S36" s="114"/>
      <c r="T36" s="114"/>
      <c r="U36" s="114"/>
      <c r="V36" s="114"/>
      <c r="W36" s="114">
        <f t="shared" ref="W36:W51" si="9">+H36+I36+J36+K36+L36+M36+N36+O36+P36+Q36+R36+S36+T36+U36+V36</f>
        <v>0</v>
      </c>
    </row>
    <row r="37" spans="1:23" ht="52.9" customHeight="1" x14ac:dyDescent="0.25">
      <c r="A37" s="68" t="s">
        <v>1104</v>
      </c>
      <c r="B37" s="55" t="s">
        <v>21</v>
      </c>
      <c r="C37" s="72" t="s">
        <v>1139</v>
      </c>
      <c r="D37" s="3"/>
      <c r="E37" s="3" t="s">
        <v>475</v>
      </c>
      <c r="F37" s="3" t="s">
        <v>821</v>
      </c>
      <c r="G37" s="73">
        <v>1</v>
      </c>
      <c r="H37" s="8"/>
      <c r="I37" s="110"/>
      <c r="J37" s="110"/>
      <c r="K37" s="110"/>
      <c r="L37" s="110">
        <v>15000</v>
      </c>
      <c r="M37" s="110"/>
      <c r="N37" s="110"/>
      <c r="O37" s="110"/>
      <c r="P37" s="110"/>
      <c r="Q37" s="110"/>
      <c r="R37" s="116">
        <v>10000</v>
      </c>
      <c r="T37" s="116"/>
      <c r="U37" s="116"/>
      <c r="V37" s="116"/>
      <c r="W37" s="116">
        <f t="shared" si="9"/>
        <v>25000</v>
      </c>
    </row>
    <row r="38" spans="1:23" ht="52.9" customHeight="1" x14ac:dyDescent="0.25">
      <c r="A38" s="68" t="s">
        <v>1104</v>
      </c>
      <c r="B38" s="55" t="s">
        <v>21</v>
      </c>
      <c r="C38" s="72" t="s">
        <v>1139</v>
      </c>
      <c r="D38" s="3"/>
      <c r="E38" s="3" t="s">
        <v>476</v>
      </c>
      <c r="F38" s="3" t="s">
        <v>23</v>
      </c>
      <c r="G38" s="73">
        <v>0</v>
      </c>
      <c r="H38" s="78"/>
      <c r="I38" s="113"/>
      <c r="J38" s="113"/>
      <c r="K38" s="113"/>
      <c r="L38" s="113"/>
      <c r="M38" s="113"/>
      <c r="N38" s="113"/>
      <c r="O38" s="113"/>
      <c r="P38" s="113"/>
      <c r="Q38" s="113"/>
      <c r="R38" s="114"/>
      <c r="S38" s="114"/>
      <c r="T38" s="114"/>
      <c r="U38" s="114"/>
      <c r="V38" s="114"/>
      <c r="W38" s="114">
        <f t="shared" si="9"/>
        <v>0</v>
      </c>
    </row>
    <row r="39" spans="1:23" ht="39.6" customHeight="1" x14ac:dyDescent="0.25">
      <c r="A39" s="68" t="s">
        <v>1104</v>
      </c>
      <c r="B39" s="55" t="s">
        <v>21</v>
      </c>
      <c r="C39" s="72" t="s">
        <v>1139</v>
      </c>
      <c r="D39" s="3"/>
      <c r="E39" s="3" t="s">
        <v>756</v>
      </c>
      <c r="F39" s="3" t="s">
        <v>25</v>
      </c>
      <c r="G39" s="73">
        <v>0</v>
      </c>
      <c r="H39" s="78"/>
      <c r="I39" s="113"/>
      <c r="J39" s="113"/>
      <c r="K39" s="113"/>
      <c r="L39" s="113"/>
      <c r="M39" s="113"/>
      <c r="N39" s="113"/>
      <c r="O39" s="113"/>
      <c r="P39" s="113"/>
      <c r="Q39" s="113"/>
      <c r="R39" s="114"/>
      <c r="S39" s="114"/>
      <c r="T39" s="114"/>
      <c r="U39" s="114"/>
      <c r="V39" s="114"/>
      <c r="W39" s="114">
        <f t="shared" si="9"/>
        <v>0</v>
      </c>
    </row>
    <row r="40" spans="1:23" ht="52.9" customHeight="1" x14ac:dyDescent="0.25">
      <c r="A40" s="68" t="s">
        <v>1104</v>
      </c>
      <c r="B40" s="55" t="s">
        <v>21</v>
      </c>
      <c r="C40" s="72" t="s">
        <v>1139</v>
      </c>
      <c r="D40" s="3"/>
      <c r="E40" s="3" t="s">
        <v>477</v>
      </c>
      <c r="F40" s="3" t="s">
        <v>822</v>
      </c>
      <c r="G40" s="73">
        <v>0</v>
      </c>
      <c r="H40" s="78"/>
      <c r="I40" s="113"/>
      <c r="J40" s="113"/>
      <c r="K40" s="113"/>
      <c r="L40" s="113"/>
      <c r="M40" s="113"/>
      <c r="N40" s="113"/>
      <c r="O40" s="113"/>
      <c r="P40" s="113"/>
      <c r="Q40" s="113"/>
      <c r="R40" s="114"/>
      <c r="S40" s="114"/>
      <c r="T40" s="114"/>
      <c r="U40" s="114"/>
      <c r="V40" s="114"/>
      <c r="W40" s="114">
        <f t="shared" si="9"/>
        <v>0</v>
      </c>
    </row>
    <row r="41" spans="1:23" ht="52.9" customHeight="1" x14ac:dyDescent="0.25">
      <c r="A41" s="68" t="s">
        <v>1104</v>
      </c>
      <c r="B41" s="55" t="s">
        <v>21</v>
      </c>
      <c r="C41" s="72" t="s">
        <v>1139</v>
      </c>
      <c r="D41" s="3"/>
      <c r="E41" s="3" t="s">
        <v>473</v>
      </c>
      <c r="F41" s="3" t="s">
        <v>823</v>
      </c>
      <c r="G41" s="73">
        <v>1</v>
      </c>
      <c r="H41" s="8"/>
      <c r="I41" s="110"/>
      <c r="J41" s="110"/>
      <c r="K41" s="110"/>
      <c r="L41" s="110">
        <v>20000</v>
      </c>
      <c r="M41" s="110"/>
      <c r="N41" s="110"/>
      <c r="O41" s="110"/>
      <c r="P41" s="110"/>
      <c r="Q41" s="110"/>
      <c r="R41" s="116"/>
      <c r="S41" s="116"/>
      <c r="T41" s="116"/>
      <c r="U41" s="116"/>
      <c r="V41" s="116"/>
      <c r="W41" s="116">
        <f t="shared" si="9"/>
        <v>20000</v>
      </c>
    </row>
    <row r="42" spans="1:23" ht="52.9" customHeight="1" x14ac:dyDescent="0.25">
      <c r="A42" s="68" t="s">
        <v>1104</v>
      </c>
      <c r="B42" s="55" t="s">
        <v>21</v>
      </c>
      <c r="C42" s="72" t="s">
        <v>1139</v>
      </c>
      <c r="D42" s="3"/>
      <c r="E42" s="3" t="s">
        <v>478</v>
      </c>
      <c r="F42" s="3" t="s">
        <v>26</v>
      </c>
      <c r="G42" s="73">
        <v>0</v>
      </c>
      <c r="H42" s="78"/>
      <c r="I42" s="113"/>
      <c r="J42" s="113"/>
      <c r="K42" s="113"/>
      <c r="L42" s="113"/>
      <c r="M42" s="113"/>
      <c r="N42" s="113"/>
      <c r="O42" s="113"/>
      <c r="P42" s="113"/>
      <c r="Q42" s="113"/>
      <c r="R42" s="114"/>
      <c r="S42" s="114"/>
      <c r="T42" s="114"/>
      <c r="U42" s="114"/>
      <c r="V42" s="114"/>
      <c r="W42" s="114">
        <f t="shared" si="9"/>
        <v>0</v>
      </c>
    </row>
    <row r="43" spans="1:23" x14ac:dyDescent="0.25">
      <c r="A43" s="68" t="s">
        <v>1104</v>
      </c>
      <c r="B43" s="28" t="s">
        <v>21</v>
      </c>
      <c r="C43" s="29"/>
      <c r="D43" s="29"/>
      <c r="E43" s="60"/>
      <c r="F43" s="29"/>
      <c r="G43" s="29"/>
      <c r="H43" s="30">
        <f>SUM(H44:H51)</f>
        <v>0</v>
      </c>
      <c r="I43" s="117">
        <f t="shared" ref="I43:V43" si="10">SUM(I44:I51)</f>
        <v>0</v>
      </c>
      <c r="J43" s="117">
        <f t="shared" si="10"/>
        <v>0</v>
      </c>
      <c r="K43" s="117">
        <f t="shared" si="10"/>
        <v>0</v>
      </c>
      <c r="L43" s="117">
        <f t="shared" si="10"/>
        <v>583800</v>
      </c>
      <c r="M43" s="117">
        <f t="shared" si="10"/>
        <v>0</v>
      </c>
      <c r="N43" s="117">
        <f t="shared" si="10"/>
        <v>0</v>
      </c>
      <c r="O43" s="117">
        <f t="shared" si="10"/>
        <v>0</v>
      </c>
      <c r="P43" s="117">
        <f t="shared" si="10"/>
        <v>0</v>
      </c>
      <c r="Q43" s="117">
        <f t="shared" si="10"/>
        <v>0</v>
      </c>
      <c r="R43" s="117">
        <f>SUM(R44:R51)</f>
        <v>63100</v>
      </c>
      <c r="S43" s="117">
        <f t="shared" si="10"/>
        <v>20000</v>
      </c>
      <c r="T43" s="117">
        <f t="shared" si="10"/>
        <v>0</v>
      </c>
      <c r="U43" s="117">
        <f t="shared" si="10"/>
        <v>0</v>
      </c>
      <c r="V43" s="117">
        <f t="shared" si="10"/>
        <v>0</v>
      </c>
      <c r="W43" s="117">
        <f t="shared" si="9"/>
        <v>666900</v>
      </c>
    </row>
    <row r="44" spans="1:23" ht="51.95" customHeight="1" x14ac:dyDescent="0.25">
      <c r="A44" s="68" t="s">
        <v>1104</v>
      </c>
      <c r="B44" s="55" t="s">
        <v>21</v>
      </c>
      <c r="C44" s="72" t="s">
        <v>1139</v>
      </c>
      <c r="D44" s="3"/>
      <c r="E44" s="3" t="s">
        <v>979</v>
      </c>
      <c r="F44" s="3" t="s">
        <v>824</v>
      </c>
      <c r="G44" s="73">
        <v>2</v>
      </c>
      <c r="H44" s="8"/>
      <c r="I44" s="110"/>
      <c r="J44" s="110"/>
      <c r="K44" s="110"/>
      <c r="L44" s="110">
        <v>50000</v>
      </c>
      <c r="M44" s="118"/>
      <c r="N44" s="110"/>
      <c r="O44" s="110"/>
      <c r="P44" s="110"/>
      <c r="Q44" s="110"/>
      <c r="R44" s="116">
        <v>11100</v>
      </c>
      <c r="T44" s="116"/>
      <c r="U44" s="116"/>
      <c r="V44" s="116"/>
      <c r="W44" s="116">
        <f t="shared" si="9"/>
        <v>61100</v>
      </c>
    </row>
    <row r="45" spans="1:23" ht="39.6" customHeight="1" x14ac:dyDescent="0.25">
      <c r="A45" s="68" t="s">
        <v>1104</v>
      </c>
      <c r="B45" s="55" t="s">
        <v>21</v>
      </c>
      <c r="C45" s="72" t="s">
        <v>1139</v>
      </c>
      <c r="D45" s="3"/>
      <c r="E45" s="3" t="s">
        <v>479</v>
      </c>
      <c r="F45" s="3" t="s">
        <v>27</v>
      </c>
      <c r="G45" s="73">
        <v>2</v>
      </c>
      <c r="H45" s="8"/>
      <c r="I45" s="110"/>
      <c r="J45" s="110"/>
      <c r="K45" s="110"/>
      <c r="L45" s="110"/>
      <c r="M45" s="110"/>
      <c r="N45" s="110"/>
      <c r="O45" s="110"/>
      <c r="P45" s="110"/>
      <c r="Q45" s="110"/>
      <c r="R45" s="116">
        <v>10000</v>
      </c>
      <c r="S45" s="116">
        <v>20000</v>
      </c>
      <c r="T45" s="116"/>
      <c r="U45" s="116"/>
      <c r="V45" s="116"/>
      <c r="W45" s="116">
        <f t="shared" si="9"/>
        <v>30000</v>
      </c>
    </row>
    <row r="46" spans="1:23" ht="66" customHeight="1" x14ac:dyDescent="0.25">
      <c r="A46" s="68" t="s">
        <v>1104</v>
      </c>
      <c r="B46" s="55" t="s">
        <v>21</v>
      </c>
      <c r="C46" s="72" t="s">
        <v>1139</v>
      </c>
      <c r="D46" s="3"/>
      <c r="E46" s="3" t="s">
        <v>480</v>
      </c>
      <c r="F46" s="3" t="s">
        <v>28</v>
      </c>
      <c r="G46" s="73">
        <v>3</v>
      </c>
      <c r="H46" s="8"/>
      <c r="I46" s="110"/>
      <c r="J46" s="110"/>
      <c r="K46" s="110"/>
      <c r="L46" s="110">
        <f>374000+100000</f>
        <v>474000</v>
      </c>
      <c r="M46" s="110"/>
      <c r="N46" s="110"/>
      <c r="O46" s="110"/>
      <c r="P46" s="110"/>
      <c r="Q46" s="110"/>
      <c r="R46" s="112"/>
      <c r="S46" s="116"/>
      <c r="T46" s="116"/>
      <c r="U46" s="116"/>
      <c r="V46" s="116"/>
      <c r="W46" s="116">
        <f t="shared" si="9"/>
        <v>474000</v>
      </c>
    </row>
    <row r="47" spans="1:23" ht="39.6" customHeight="1" x14ac:dyDescent="0.25">
      <c r="A47" s="68" t="s">
        <v>1104</v>
      </c>
      <c r="B47" s="55" t="s">
        <v>21</v>
      </c>
      <c r="C47" s="72" t="s">
        <v>1139</v>
      </c>
      <c r="D47" s="3"/>
      <c r="E47" s="3" t="s">
        <v>825</v>
      </c>
      <c r="F47" s="3" t="s">
        <v>29</v>
      </c>
      <c r="G47" s="73">
        <v>1</v>
      </c>
      <c r="H47" s="8"/>
      <c r="I47" s="110"/>
      <c r="J47" s="110"/>
      <c r="K47" s="110"/>
      <c r="L47" s="110"/>
      <c r="M47" s="110"/>
      <c r="N47" s="110"/>
      <c r="O47" s="110"/>
      <c r="P47" s="110"/>
      <c r="Q47" s="110"/>
      <c r="R47" s="116">
        <v>25000</v>
      </c>
      <c r="T47" s="116"/>
      <c r="U47" s="116"/>
      <c r="V47" s="116"/>
      <c r="W47" s="116">
        <f t="shared" si="9"/>
        <v>25000</v>
      </c>
    </row>
    <row r="48" spans="1:23" ht="39.6" customHeight="1" x14ac:dyDescent="0.25">
      <c r="A48" s="68" t="s">
        <v>1104</v>
      </c>
      <c r="B48" s="55" t="s">
        <v>21</v>
      </c>
      <c r="C48" s="72" t="s">
        <v>1139</v>
      </c>
      <c r="D48" s="3"/>
      <c r="E48" s="3" t="s">
        <v>826</v>
      </c>
      <c r="F48" s="3" t="s">
        <v>30</v>
      </c>
      <c r="G48" s="73">
        <v>0</v>
      </c>
      <c r="H48" s="8"/>
      <c r="I48" s="110"/>
      <c r="J48" s="110"/>
      <c r="K48" s="110"/>
      <c r="L48" s="110"/>
      <c r="M48" s="110"/>
      <c r="N48" s="110"/>
      <c r="O48" s="110"/>
      <c r="P48" s="110"/>
      <c r="Q48" s="110"/>
      <c r="R48" s="112"/>
      <c r="S48" s="116"/>
      <c r="T48" s="116"/>
      <c r="U48" s="116"/>
      <c r="V48" s="116"/>
      <c r="W48" s="116">
        <f t="shared" si="9"/>
        <v>0</v>
      </c>
    </row>
    <row r="49" spans="1:27" ht="66" customHeight="1" x14ac:dyDescent="0.25">
      <c r="A49" s="68" t="s">
        <v>1104</v>
      </c>
      <c r="B49" s="55" t="s">
        <v>21</v>
      </c>
      <c r="C49" s="72" t="s">
        <v>1139</v>
      </c>
      <c r="D49" s="3"/>
      <c r="E49" s="3" t="s">
        <v>827</v>
      </c>
      <c r="F49" s="3" t="s">
        <v>828</v>
      </c>
      <c r="G49" s="73">
        <v>0</v>
      </c>
      <c r="H49" s="8"/>
      <c r="I49" s="110"/>
      <c r="J49" s="110"/>
      <c r="K49" s="110"/>
      <c r="L49" s="110"/>
      <c r="M49" s="110"/>
      <c r="N49" s="110"/>
      <c r="O49" s="110"/>
      <c r="P49" s="110"/>
      <c r="Q49" s="110"/>
      <c r="R49" s="112"/>
      <c r="S49" s="116"/>
      <c r="T49" s="116"/>
      <c r="U49" s="116"/>
      <c r="V49" s="116"/>
      <c r="W49" s="116">
        <f t="shared" si="9"/>
        <v>0</v>
      </c>
    </row>
    <row r="50" spans="1:27" ht="66" customHeight="1" x14ac:dyDescent="0.25">
      <c r="A50" s="68" t="s">
        <v>1104</v>
      </c>
      <c r="B50" s="55" t="s">
        <v>21</v>
      </c>
      <c r="C50" s="72" t="s">
        <v>1139</v>
      </c>
      <c r="D50" s="3"/>
      <c r="E50" s="3" t="s">
        <v>481</v>
      </c>
      <c r="F50" s="3" t="s">
        <v>31</v>
      </c>
      <c r="G50" s="73">
        <v>1</v>
      </c>
      <c r="H50" s="8"/>
      <c r="I50" s="110"/>
      <c r="J50" s="110"/>
      <c r="K50" s="110"/>
      <c r="L50" s="110">
        <v>59800</v>
      </c>
      <c r="M50" s="110"/>
      <c r="N50" s="110"/>
      <c r="O50" s="110"/>
      <c r="P50" s="110"/>
      <c r="Q50" s="110"/>
      <c r="R50" s="112"/>
      <c r="S50" s="116"/>
      <c r="T50" s="116"/>
      <c r="U50" s="116"/>
      <c r="V50" s="116"/>
      <c r="W50" s="116">
        <f t="shared" si="9"/>
        <v>59800</v>
      </c>
    </row>
    <row r="51" spans="1:27" ht="39.6" customHeight="1" x14ac:dyDescent="0.25">
      <c r="A51" s="68" t="s">
        <v>1104</v>
      </c>
      <c r="B51" s="55" t="s">
        <v>21</v>
      </c>
      <c r="C51" s="72" t="s">
        <v>1139</v>
      </c>
      <c r="D51" s="3"/>
      <c r="E51" s="3" t="s">
        <v>829</v>
      </c>
      <c r="F51" s="3" t="s">
        <v>830</v>
      </c>
      <c r="G51" s="73">
        <v>1</v>
      </c>
      <c r="H51" s="8"/>
      <c r="I51" s="110"/>
      <c r="J51" s="110"/>
      <c r="K51" s="110"/>
      <c r="L51" s="110"/>
      <c r="M51" s="110"/>
      <c r="N51" s="110"/>
      <c r="O51" s="110"/>
      <c r="P51" s="110"/>
      <c r="Q51" s="110"/>
      <c r="R51" s="116">
        <v>17000</v>
      </c>
      <c r="S51" s="116"/>
      <c r="T51" s="116"/>
      <c r="U51" s="116"/>
      <c r="V51" s="116"/>
      <c r="W51" s="116">
        <f t="shared" si="9"/>
        <v>17000</v>
      </c>
    </row>
    <row r="52" spans="1:27" ht="25.5" x14ac:dyDescent="0.25">
      <c r="A52" s="63"/>
      <c r="B52" s="24" t="s">
        <v>33</v>
      </c>
      <c r="C52" s="1"/>
      <c r="D52" s="1"/>
      <c r="E52" s="15"/>
      <c r="F52" s="1"/>
      <c r="G52" s="1"/>
      <c r="H52" s="2">
        <f t="shared" ref="H52:W52" si="11">+H53+H122+H157+H186+H197+H232+H307</f>
        <v>2573051</v>
      </c>
      <c r="I52" s="106">
        <f t="shared" si="11"/>
        <v>0</v>
      </c>
      <c r="J52" s="106">
        <f t="shared" si="11"/>
        <v>0</v>
      </c>
      <c r="K52" s="106">
        <f t="shared" si="11"/>
        <v>29620398</v>
      </c>
      <c r="L52" s="106">
        <f t="shared" si="11"/>
        <v>4307882</v>
      </c>
      <c r="M52" s="106">
        <f t="shared" si="11"/>
        <v>610000</v>
      </c>
      <c r="N52" s="106">
        <f t="shared" si="11"/>
        <v>3833364</v>
      </c>
      <c r="O52" s="106">
        <f t="shared" si="11"/>
        <v>172124</v>
      </c>
      <c r="P52" s="106">
        <f t="shared" si="11"/>
        <v>279498.58</v>
      </c>
      <c r="Q52" s="106">
        <f t="shared" si="11"/>
        <v>64300000</v>
      </c>
      <c r="R52" s="106">
        <f t="shared" si="11"/>
        <v>1521000</v>
      </c>
      <c r="S52" s="106">
        <f t="shared" si="11"/>
        <v>426700</v>
      </c>
      <c r="T52" s="106">
        <f t="shared" si="11"/>
        <v>0</v>
      </c>
      <c r="U52" s="106">
        <f t="shared" si="11"/>
        <v>27094333</v>
      </c>
      <c r="V52" s="106">
        <f t="shared" si="11"/>
        <v>0</v>
      </c>
      <c r="W52" s="106">
        <f t="shared" si="11"/>
        <v>134738350.57999998</v>
      </c>
      <c r="X52" s="164" t="s">
        <v>1206</v>
      </c>
    </row>
    <row r="53" spans="1:27" x14ac:dyDescent="0.25">
      <c r="A53" s="63"/>
      <c r="B53" s="25" t="s">
        <v>757</v>
      </c>
      <c r="C53" s="26"/>
      <c r="D53" s="26"/>
      <c r="E53" s="59"/>
      <c r="F53" s="26"/>
      <c r="G53" s="26"/>
      <c r="H53" s="27">
        <f>+H55+H79+H109+H115</f>
        <v>0</v>
      </c>
      <c r="I53" s="107">
        <f t="shared" ref="I53:W53" si="12">+I55+I79+I109+I115</f>
        <v>0</v>
      </c>
      <c r="J53" s="107">
        <f t="shared" si="12"/>
        <v>0</v>
      </c>
      <c r="K53" s="107">
        <f t="shared" si="12"/>
        <v>0</v>
      </c>
      <c r="L53" s="107">
        <f t="shared" si="12"/>
        <v>520000</v>
      </c>
      <c r="M53" s="107">
        <f t="shared" si="12"/>
        <v>610000</v>
      </c>
      <c r="N53" s="107">
        <f t="shared" si="12"/>
        <v>0</v>
      </c>
      <c r="O53" s="107">
        <f t="shared" si="12"/>
        <v>0</v>
      </c>
      <c r="P53" s="107">
        <f t="shared" si="12"/>
        <v>0</v>
      </c>
      <c r="Q53" s="89">
        <f>+Q55+Q79+Q109+Q115</f>
        <v>64300000</v>
      </c>
      <c r="R53" s="89">
        <f t="shared" si="12"/>
        <v>800000</v>
      </c>
      <c r="S53" s="107">
        <f t="shared" si="12"/>
        <v>0</v>
      </c>
      <c r="T53" s="107">
        <f t="shared" si="12"/>
        <v>0</v>
      </c>
      <c r="U53" s="107">
        <f t="shared" si="12"/>
        <v>0</v>
      </c>
      <c r="V53" s="107">
        <f t="shared" si="12"/>
        <v>0</v>
      </c>
      <c r="W53" s="107">
        <f t="shared" si="12"/>
        <v>66230000</v>
      </c>
    </row>
    <row r="54" spans="1:27" x14ac:dyDescent="0.25">
      <c r="A54" s="63"/>
      <c r="B54" s="80" t="s">
        <v>1177</v>
      </c>
      <c r="C54" s="81"/>
      <c r="D54" s="81"/>
      <c r="E54" s="82"/>
      <c r="F54" s="81"/>
      <c r="G54" s="81"/>
      <c r="H54" s="83"/>
      <c r="I54" s="108"/>
      <c r="J54" s="108"/>
      <c r="K54" s="108"/>
      <c r="L54" s="108"/>
      <c r="M54" s="108"/>
      <c r="N54" s="108"/>
      <c r="O54" s="108"/>
      <c r="P54" s="108"/>
      <c r="Q54" s="108"/>
      <c r="R54" s="119"/>
      <c r="S54" s="119"/>
      <c r="T54" s="119"/>
      <c r="U54" s="119"/>
      <c r="V54" s="119"/>
      <c r="W54" s="119"/>
    </row>
    <row r="55" spans="1:27" x14ac:dyDescent="0.25">
      <c r="A55" s="63"/>
      <c r="B55" s="28" t="s">
        <v>757</v>
      </c>
      <c r="C55" s="29"/>
      <c r="D55" s="29"/>
      <c r="E55" s="60"/>
      <c r="F55" s="29"/>
      <c r="G55" s="29"/>
      <c r="H55" s="30">
        <f>SUM(H56:H78)</f>
        <v>0</v>
      </c>
      <c r="I55" s="117">
        <f t="shared" ref="I55:V55" si="13">SUM(I56:I78)</f>
        <v>0</v>
      </c>
      <c r="J55" s="117">
        <f t="shared" si="13"/>
        <v>0</v>
      </c>
      <c r="K55" s="117">
        <f t="shared" si="13"/>
        <v>0</v>
      </c>
      <c r="L55" s="117">
        <f t="shared" si="13"/>
        <v>125000</v>
      </c>
      <c r="M55" s="117">
        <f t="shared" si="13"/>
        <v>450000</v>
      </c>
      <c r="N55" s="117">
        <f t="shared" si="13"/>
        <v>0</v>
      </c>
      <c r="O55" s="117">
        <f t="shared" si="13"/>
        <v>0</v>
      </c>
      <c r="P55" s="117">
        <f t="shared" si="13"/>
        <v>0</v>
      </c>
      <c r="Q55" s="90">
        <f t="shared" si="13"/>
        <v>60924606</v>
      </c>
      <c r="R55" s="90">
        <f t="shared" si="13"/>
        <v>800000</v>
      </c>
      <c r="S55" s="117">
        <f t="shared" si="13"/>
        <v>0</v>
      </c>
      <c r="T55" s="117">
        <f t="shared" si="13"/>
        <v>0</v>
      </c>
      <c r="U55" s="117">
        <f t="shared" si="13"/>
        <v>0</v>
      </c>
      <c r="V55" s="117">
        <f t="shared" si="13"/>
        <v>0</v>
      </c>
      <c r="W55" s="117">
        <f>+H55+I55+J55+K55+L55+M55+N55+O55+P55+Q55+R55+S55+T55+U55+V55</f>
        <v>62299606</v>
      </c>
    </row>
    <row r="56" spans="1:27" ht="24" customHeight="1" x14ac:dyDescent="0.25">
      <c r="A56" s="68" t="s">
        <v>1111</v>
      </c>
      <c r="B56" s="55" t="s">
        <v>757</v>
      </c>
      <c r="C56" s="72" t="s">
        <v>1143</v>
      </c>
      <c r="D56" s="3" t="s">
        <v>1192</v>
      </c>
      <c r="E56" s="16" t="s">
        <v>758</v>
      </c>
      <c r="F56" s="57" t="s">
        <v>831</v>
      </c>
      <c r="G56" s="34">
        <v>15500</v>
      </c>
      <c r="H56" s="5"/>
      <c r="I56" s="118"/>
      <c r="J56" s="118"/>
      <c r="K56" s="118"/>
      <c r="L56" s="118">
        <v>80000</v>
      </c>
      <c r="M56" s="118"/>
      <c r="N56" s="118"/>
      <c r="O56" s="118"/>
      <c r="P56" s="118"/>
      <c r="Q56" s="120"/>
      <c r="R56" s="91"/>
      <c r="S56" s="116"/>
      <c r="T56" s="116"/>
      <c r="U56" s="116"/>
      <c r="V56" s="116"/>
      <c r="W56" s="116">
        <f t="shared" ref="W56:W78" si="14">+H56+I56+J56+K56+L56+M56+N56+O56+P56+Q56+R56+S56+T56+U56+V56</f>
        <v>80000</v>
      </c>
    </row>
    <row r="57" spans="1:27" ht="39.6" customHeight="1" x14ac:dyDescent="0.25">
      <c r="A57" s="68" t="s">
        <v>1111</v>
      </c>
      <c r="B57" s="55" t="s">
        <v>757</v>
      </c>
      <c r="C57" s="72" t="s">
        <v>1143</v>
      </c>
      <c r="D57" s="3" t="s">
        <v>1192</v>
      </c>
      <c r="E57" s="16" t="s">
        <v>529</v>
      </c>
      <c r="F57" s="57" t="s">
        <v>832</v>
      </c>
      <c r="G57" s="34">
        <v>3000</v>
      </c>
      <c r="H57" s="5"/>
      <c r="I57" s="118"/>
      <c r="J57" s="118"/>
      <c r="K57" s="118">
        <v>0</v>
      </c>
      <c r="L57" s="118"/>
      <c r="M57" s="118"/>
      <c r="N57" s="118"/>
      <c r="O57" s="118"/>
      <c r="P57" s="118"/>
      <c r="Q57" s="120">
        <v>358000</v>
      </c>
      <c r="R57" s="91"/>
      <c r="S57" s="116"/>
      <c r="T57" s="116"/>
      <c r="U57" s="116"/>
      <c r="V57" s="116"/>
      <c r="W57" s="116">
        <f t="shared" si="14"/>
        <v>358000</v>
      </c>
    </row>
    <row r="58" spans="1:27" ht="39.6" customHeight="1" x14ac:dyDescent="0.25">
      <c r="A58" s="68" t="s">
        <v>1111</v>
      </c>
      <c r="B58" s="55" t="s">
        <v>757</v>
      </c>
      <c r="C58" s="72" t="s">
        <v>1143</v>
      </c>
      <c r="D58" s="3" t="s">
        <v>1192</v>
      </c>
      <c r="E58" s="16" t="s">
        <v>516</v>
      </c>
      <c r="F58" s="57" t="s">
        <v>517</v>
      </c>
      <c r="G58" s="35">
        <v>7.5</v>
      </c>
      <c r="H58" s="5"/>
      <c r="I58" s="118"/>
      <c r="J58" s="118"/>
      <c r="K58" s="118"/>
      <c r="L58" s="118"/>
      <c r="M58" s="118"/>
      <c r="N58" s="118"/>
      <c r="O58" s="118"/>
      <c r="P58" s="118"/>
      <c r="Q58" s="120"/>
      <c r="R58" s="91">
        <v>1</v>
      </c>
      <c r="S58" s="116"/>
      <c r="T58" s="116"/>
      <c r="U58" s="116"/>
      <c r="V58" s="116"/>
      <c r="W58" s="116">
        <f t="shared" si="14"/>
        <v>1</v>
      </c>
    </row>
    <row r="59" spans="1:27" ht="39.6" customHeight="1" x14ac:dyDescent="0.25">
      <c r="A59" s="68" t="s">
        <v>1111</v>
      </c>
      <c r="B59" s="55" t="s">
        <v>757</v>
      </c>
      <c r="C59" s="72" t="s">
        <v>1143</v>
      </c>
      <c r="D59" s="3" t="s">
        <v>1192</v>
      </c>
      <c r="E59" s="16" t="s">
        <v>759</v>
      </c>
      <c r="F59" s="57" t="s">
        <v>833</v>
      </c>
      <c r="G59" s="34">
        <v>11001</v>
      </c>
      <c r="H59" s="5"/>
      <c r="I59" s="118"/>
      <c r="J59" s="118"/>
      <c r="K59" s="118"/>
      <c r="L59" s="118"/>
      <c r="M59" s="118">
        <f>(360000+50000)+40000</f>
        <v>450000</v>
      </c>
      <c r="N59" s="118"/>
      <c r="O59" s="118"/>
      <c r="P59" s="118"/>
      <c r="Q59" s="120"/>
      <c r="R59" s="91"/>
      <c r="S59" s="116"/>
      <c r="T59" s="116"/>
      <c r="U59" s="116"/>
      <c r="V59" s="116"/>
      <c r="W59" s="116">
        <f t="shared" si="14"/>
        <v>450000</v>
      </c>
    </row>
    <row r="60" spans="1:27" ht="52.9" customHeight="1" x14ac:dyDescent="0.25">
      <c r="A60" s="68" t="s">
        <v>1111</v>
      </c>
      <c r="B60" s="55" t="s">
        <v>757</v>
      </c>
      <c r="C60" s="72" t="s">
        <v>1143</v>
      </c>
      <c r="D60" s="3" t="s">
        <v>1192</v>
      </c>
      <c r="E60" s="16" t="s">
        <v>760</v>
      </c>
      <c r="F60" s="57" t="s">
        <v>518</v>
      </c>
      <c r="G60" s="34">
        <v>1</v>
      </c>
      <c r="H60" s="5"/>
      <c r="I60" s="118"/>
      <c r="J60" s="118"/>
      <c r="K60" s="118"/>
      <c r="L60" s="118"/>
      <c r="M60" s="118"/>
      <c r="N60" s="118"/>
      <c r="O60" s="118"/>
      <c r="P60" s="118"/>
      <c r="Q60" s="120"/>
      <c r="R60" s="91"/>
      <c r="S60" s="116"/>
      <c r="T60" s="116"/>
      <c r="U60" s="116"/>
      <c r="V60" s="116"/>
      <c r="W60" s="116">
        <f t="shared" si="14"/>
        <v>0</v>
      </c>
      <c r="AA60" s="96"/>
    </row>
    <row r="61" spans="1:27" ht="39.6" customHeight="1" x14ac:dyDescent="0.25">
      <c r="A61" s="68" t="s">
        <v>1111</v>
      </c>
      <c r="B61" s="55" t="s">
        <v>757</v>
      </c>
      <c r="C61" s="72" t="s">
        <v>1143</v>
      </c>
      <c r="D61" s="3" t="s">
        <v>1192</v>
      </c>
      <c r="E61" s="16" t="s">
        <v>761</v>
      </c>
      <c r="F61" s="57" t="s">
        <v>519</v>
      </c>
      <c r="G61" s="34">
        <v>16</v>
      </c>
      <c r="H61" s="5"/>
      <c r="I61" s="118"/>
      <c r="J61" s="118"/>
      <c r="K61" s="118"/>
      <c r="L61" s="118"/>
      <c r="M61" s="118"/>
      <c r="N61" s="118"/>
      <c r="O61" s="118"/>
      <c r="P61" s="118"/>
      <c r="Q61" s="120">
        <f>180000+367000+70000+12000</f>
        <v>629000</v>
      </c>
      <c r="R61" s="91"/>
      <c r="S61" s="116"/>
      <c r="T61" s="116"/>
      <c r="U61" s="116"/>
      <c r="V61" s="116"/>
      <c r="W61" s="116">
        <f t="shared" si="14"/>
        <v>629000</v>
      </c>
    </row>
    <row r="62" spans="1:27" ht="39.6" customHeight="1" x14ac:dyDescent="0.25">
      <c r="A62" s="68" t="s">
        <v>1111</v>
      </c>
      <c r="B62" s="55" t="s">
        <v>757</v>
      </c>
      <c r="C62" s="72" t="s">
        <v>1143</v>
      </c>
      <c r="D62" s="3" t="s">
        <v>1192</v>
      </c>
      <c r="E62" s="17" t="s">
        <v>834</v>
      </c>
      <c r="F62" s="57" t="s">
        <v>835</v>
      </c>
      <c r="G62" s="85">
        <v>1</v>
      </c>
      <c r="H62" s="5"/>
      <c r="I62" s="118"/>
      <c r="J62" s="118"/>
      <c r="K62" s="118"/>
      <c r="L62" s="118"/>
      <c r="M62" s="118"/>
      <c r="N62" s="118"/>
      <c r="O62" s="118"/>
      <c r="P62" s="118"/>
      <c r="Q62" s="121">
        <v>1</v>
      </c>
      <c r="R62" s="91"/>
      <c r="S62" s="116"/>
      <c r="T62" s="116"/>
      <c r="U62" s="116"/>
      <c r="V62" s="116"/>
      <c r="W62" s="116">
        <f t="shared" si="14"/>
        <v>1</v>
      </c>
    </row>
    <row r="63" spans="1:27" ht="26.45" customHeight="1" x14ac:dyDescent="0.25">
      <c r="A63" s="68" t="s">
        <v>1111</v>
      </c>
      <c r="B63" s="55" t="s">
        <v>757</v>
      </c>
      <c r="C63" s="72" t="s">
        <v>1143</v>
      </c>
      <c r="D63" s="3" t="s">
        <v>1192</v>
      </c>
      <c r="E63" s="16" t="s">
        <v>520</v>
      </c>
      <c r="F63" s="57" t="s">
        <v>34</v>
      </c>
      <c r="G63" s="85">
        <v>6</v>
      </c>
      <c r="H63" s="5"/>
      <c r="I63" s="118"/>
      <c r="J63" s="118"/>
      <c r="K63" s="118"/>
      <c r="L63" s="118"/>
      <c r="M63" s="118"/>
      <c r="N63" s="118"/>
      <c r="O63" s="118"/>
      <c r="P63" s="118"/>
      <c r="Q63" s="120"/>
      <c r="R63" s="91"/>
      <c r="S63" s="116"/>
      <c r="T63" s="116"/>
      <c r="U63" s="116"/>
      <c r="V63" s="116"/>
      <c r="W63" s="116">
        <f t="shared" si="14"/>
        <v>0</v>
      </c>
    </row>
    <row r="64" spans="1:27" ht="26.45" customHeight="1" x14ac:dyDescent="0.25">
      <c r="A64" s="68" t="s">
        <v>1111</v>
      </c>
      <c r="B64" s="55" t="s">
        <v>757</v>
      </c>
      <c r="C64" s="72" t="s">
        <v>1143</v>
      </c>
      <c r="D64" s="3" t="s">
        <v>1192</v>
      </c>
      <c r="E64" s="16" t="s">
        <v>762</v>
      </c>
      <c r="F64" s="57" t="s">
        <v>521</v>
      </c>
      <c r="G64" s="34">
        <v>1</v>
      </c>
      <c r="H64" s="5"/>
      <c r="I64" s="118"/>
      <c r="J64" s="118"/>
      <c r="K64" s="118"/>
      <c r="L64" s="118"/>
      <c r="M64" s="118"/>
      <c r="N64" s="118"/>
      <c r="O64" s="118"/>
      <c r="P64" s="118"/>
      <c r="Q64" s="120">
        <v>40000</v>
      </c>
      <c r="R64" s="91"/>
      <c r="S64" s="116"/>
      <c r="T64" s="116"/>
      <c r="U64" s="116"/>
      <c r="V64" s="116"/>
      <c r="W64" s="116">
        <f t="shared" si="14"/>
        <v>40000</v>
      </c>
    </row>
    <row r="65" spans="1:23" ht="39.6" customHeight="1" x14ac:dyDescent="0.25">
      <c r="A65" s="68" t="s">
        <v>1111</v>
      </c>
      <c r="B65" s="55" t="s">
        <v>757</v>
      </c>
      <c r="C65" s="72" t="s">
        <v>1143</v>
      </c>
      <c r="D65" s="3" t="s">
        <v>1192</v>
      </c>
      <c r="E65" s="16" t="s">
        <v>836</v>
      </c>
      <c r="F65" s="57" t="s">
        <v>837</v>
      </c>
      <c r="G65" s="34">
        <v>1</v>
      </c>
      <c r="H65" s="5"/>
      <c r="I65" s="118"/>
      <c r="J65" s="118"/>
      <c r="K65" s="118"/>
      <c r="L65" s="118"/>
      <c r="M65" s="118"/>
      <c r="N65" s="118"/>
      <c r="O65" s="118"/>
      <c r="P65" s="118"/>
      <c r="Q65" s="120"/>
      <c r="R65" s="91"/>
      <c r="S65" s="116"/>
      <c r="T65" s="116"/>
      <c r="U65" s="116"/>
      <c r="V65" s="116"/>
      <c r="W65" s="116">
        <f t="shared" si="14"/>
        <v>0</v>
      </c>
    </row>
    <row r="66" spans="1:23" ht="26.45" customHeight="1" x14ac:dyDescent="0.25">
      <c r="A66" s="68" t="s">
        <v>1111</v>
      </c>
      <c r="B66" s="55" t="s">
        <v>757</v>
      </c>
      <c r="C66" s="72" t="s">
        <v>1143</v>
      </c>
      <c r="D66" s="3" t="s">
        <v>1192</v>
      </c>
      <c r="E66" s="16" t="s">
        <v>763</v>
      </c>
      <c r="F66" s="57" t="s">
        <v>35</v>
      </c>
      <c r="G66" s="34">
        <v>2</v>
      </c>
      <c r="H66" s="5"/>
      <c r="I66" s="118"/>
      <c r="J66" s="118"/>
      <c r="K66" s="118"/>
      <c r="L66" s="118"/>
      <c r="M66" s="118"/>
      <c r="N66" s="118"/>
      <c r="O66" s="118"/>
      <c r="P66" s="118"/>
      <c r="Q66" s="120"/>
      <c r="R66" s="91"/>
      <c r="S66" s="116"/>
      <c r="T66" s="116"/>
      <c r="U66" s="116"/>
      <c r="V66" s="116"/>
      <c r="W66" s="116">
        <f t="shared" si="14"/>
        <v>0</v>
      </c>
    </row>
    <row r="67" spans="1:23" ht="39.6" customHeight="1" x14ac:dyDescent="0.25">
      <c r="A67" s="68" t="s">
        <v>1111</v>
      </c>
      <c r="B67" s="55" t="s">
        <v>757</v>
      </c>
      <c r="C67" s="72" t="s">
        <v>1143</v>
      </c>
      <c r="D67" s="3" t="s">
        <v>1192</v>
      </c>
      <c r="E67" s="16" t="s">
        <v>522</v>
      </c>
      <c r="F67" s="57" t="s">
        <v>523</v>
      </c>
      <c r="G67" s="34">
        <v>4</v>
      </c>
      <c r="H67" s="5"/>
      <c r="I67" s="118"/>
      <c r="J67" s="118"/>
      <c r="K67" s="118"/>
      <c r="L67" s="118"/>
      <c r="M67" s="118"/>
      <c r="N67" s="118"/>
      <c r="O67" s="118"/>
      <c r="P67" s="118"/>
      <c r="Q67" s="121">
        <v>1</v>
      </c>
      <c r="R67" s="91"/>
      <c r="S67" s="116"/>
      <c r="T67" s="116"/>
      <c r="U67" s="116"/>
      <c r="V67" s="116"/>
      <c r="W67" s="116">
        <f t="shared" si="14"/>
        <v>1</v>
      </c>
    </row>
    <row r="68" spans="1:23" ht="39.6" customHeight="1" x14ac:dyDescent="0.25">
      <c r="A68" s="68" t="s">
        <v>1111</v>
      </c>
      <c r="B68" s="55" t="s">
        <v>757</v>
      </c>
      <c r="C68" s="72" t="s">
        <v>1143</v>
      </c>
      <c r="D68" s="3" t="s">
        <v>1192</v>
      </c>
      <c r="E68" s="16" t="s">
        <v>764</v>
      </c>
      <c r="F68" s="57" t="s">
        <v>36</v>
      </c>
      <c r="G68" s="34">
        <v>42</v>
      </c>
      <c r="H68" s="5"/>
      <c r="I68" s="118"/>
      <c r="J68" s="118"/>
      <c r="K68" s="118"/>
      <c r="L68" s="118"/>
      <c r="M68" s="118"/>
      <c r="N68" s="118"/>
      <c r="O68" s="118"/>
      <c r="P68" s="118"/>
      <c r="Q68" s="120">
        <f>72000+96000+50000</f>
        <v>218000</v>
      </c>
      <c r="R68" s="91"/>
      <c r="S68" s="116"/>
      <c r="T68" s="116"/>
      <c r="U68" s="116"/>
      <c r="V68" s="116"/>
      <c r="W68" s="116">
        <f t="shared" si="14"/>
        <v>218000</v>
      </c>
    </row>
    <row r="69" spans="1:23" ht="66" customHeight="1" x14ac:dyDescent="0.25">
      <c r="A69" s="68" t="s">
        <v>1111</v>
      </c>
      <c r="B69" s="55" t="s">
        <v>757</v>
      </c>
      <c r="C69" s="72" t="s">
        <v>1143</v>
      </c>
      <c r="D69" s="3" t="s">
        <v>1192</v>
      </c>
      <c r="E69" s="16" t="s">
        <v>765</v>
      </c>
      <c r="F69" s="57" t="s">
        <v>838</v>
      </c>
      <c r="G69" s="34">
        <v>32</v>
      </c>
      <c r="H69" s="5"/>
      <c r="I69" s="118"/>
      <c r="J69" s="118"/>
      <c r="K69" s="118"/>
      <c r="L69" s="118"/>
      <c r="M69" s="118"/>
      <c r="N69" s="118"/>
      <c r="O69" s="118"/>
      <c r="P69" s="118"/>
      <c r="Q69" s="120"/>
      <c r="R69" s="91"/>
      <c r="S69" s="116"/>
      <c r="T69" s="116"/>
      <c r="U69" s="116"/>
      <c r="V69" s="116"/>
      <c r="W69" s="116">
        <f t="shared" si="14"/>
        <v>0</v>
      </c>
    </row>
    <row r="70" spans="1:23" ht="66" customHeight="1" x14ac:dyDescent="0.25">
      <c r="A70" s="68" t="s">
        <v>1111</v>
      </c>
      <c r="B70" s="55" t="s">
        <v>757</v>
      </c>
      <c r="C70" s="72" t="s">
        <v>1143</v>
      </c>
      <c r="D70" s="3" t="s">
        <v>1192</v>
      </c>
      <c r="E70" s="16" t="s">
        <v>766</v>
      </c>
      <c r="F70" s="57" t="s">
        <v>524</v>
      </c>
      <c r="G70" s="34">
        <v>4</v>
      </c>
      <c r="H70" s="5"/>
      <c r="I70" s="118"/>
      <c r="J70" s="118"/>
      <c r="K70" s="118"/>
      <c r="L70" s="118"/>
      <c r="M70" s="118"/>
      <c r="N70" s="118"/>
      <c r="O70" s="118"/>
      <c r="P70" s="118"/>
      <c r="Q70" s="120">
        <v>9000</v>
      </c>
      <c r="R70" s="91"/>
      <c r="S70" s="116"/>
      <c r="T70" s="116"/>
      <c r="U70" s="116"/>
      <c r="V70" s="116"/>
      <c r="W70" s="116">
        <f t="shared" si="14"/>
        <v>9000</v>
      </c>
    </row>
    <row r="71" spans="1:23" ht="39.6" customHeight="1" x14ac:dyDescent="0.25">
      <c r="A71" s="68" t="s">
        <v>1111</v>
      </c>
      <c r="B71" s="55" t="s">
        <v>757</v>
      </c>
      <c r="C71" s="72" t="s">
        <v>1143</v>
      </c>
      <c r="D71" s="3" t="s">
        <v>1192</v>
      </c>
      <c r="E71" s="16" t="s">
        <v>767</v>
      </c>
      <c r="F71" s="57" t="s">
        <v>38</v>
      </c>
      <c r="G71" s="34">
        <v>100</v>
      </c>
      <c r="H71" s="5"/>
      <c r="I71" s="118"/>
      <c r="J71" s="118"/>
      <c r="K71" s="118"/>
      <c r="L71" s="118"/>
      <c r="M71" s="118"/>
      <c r="N71" s="118"/>
      <c r="O71" s="118"/>
      <c r="P71" s="118"/>
      <c r="Q71" s="120"/>
      <c r="R71" s="91"/>
      <c r="S71" s="116"/>
      <c r="T71" s="116"/>
      <c r="U71" s="116"/>
      <c r="V71" s="116"/>
      <c r="W71" s="116">
        <f t="shared" si="14"/>
        <v>0</v>
      </c>
    </row>
    <row r="72" spans="1:23" ht="39.6" customHeight="1" x14ac:dyDescent="0.25">
      <c r="A72" s="68" t="s">
        <v>1111</v>
      </c>
      <c r="B72" s="55" t="s">
        <v>757</v>
      </c>
      <c r="C72" s="72" t="s">
        <v>1143</v>
      </c>
      <c r="D72" s="3" t="s">
        <v>1192</v>
      </c>
      <c r="E72" s="16" t="s">
        <v>768</v>
      </c>
      <c r="F72" s="57" t="s">
        <v>839</v>
      </c>
      <c r="G72" s="34">
        <v>50</v>
      </c>
      <c r="H72" s="5"/>
      <c r="I72" s="118"/>
      <c r="J72" s="118"/>
      <c r="K72" s="118"/>
      <c r="L72" s="118"/>
      <c r="M72" s="118"/>
      <c r="N72" s="118"/>
      <c r="O72" s="118"/>
      <c r="P72" s="118"/>
      <c r="Q72" s="120"/>
      <c r="R72" s="91"/>
      <c r="S72" s="116"/>
      <c r="T72" s="116"/>
      <c r="U72" s="116"/>
      <c r="V72" s="116"/>
      <c r="W72" s="116">
        <f t="shared" si="14"/>
        <v>0</v>
      </c>
    </row>
    <row r="73" spans="1:23" ht="79.150000000000006" customHeight="1" x14ac:dyDescent="0.25">
      <c r="A73" s="68" t="s">
        <v>1111</v>
      </c>
      <c r="B73" s="55" t="s">
        <v>757</v>
      </c>
      <c r="C73" s="72" t="s">
        <v>1143</v>
      </c>
      <c r="D73" s="3" t="s">
        <v>1192</v>
      </c>
      <c r="E73" s="16" t="s">
        <v>525</v>
      </c>
      <c r="F73" s="57" t="s">
        <v>840</v>
      </c>
      <c r="G73" s="85">
        <v>2</v>
      </c>
      <c r="H73" s="5"/>
      <c r="I73" s="118"/>
      <c r="J73" s="118"/>
      <c r="K73" s="118"/>
      <c r="L73" s="118"/>
      <c r="M73" s="118"/>
      <c r="N73" s="118"/>
      <c r="O73" s="118"/>
      <c r="P73" s="118"/>
      <c r="Q73" s="120"/>
      <c r="R73" s="91"/>
      <c r="S73" s="116"/>
      <c r="T73" s="116"/>
      <c r="U73" s="116"/>
      <c r="V73" s="116"/>
      <c r="W73" s="116">
        <f t="shared" si="14"/>
        <v>0</v>
      </c>
    </row>
    <row r="74" spans="1:23" ht="52.9" customHeight="1" x14ac:dyDescent="0.25">
      <c r="A74" s="68" t="s">
        <v>1111</v>
      </c>
      <c r="B74" s="55" t="s">
        <v>757</v>
      </c>
      <c r="C74" s="72" t="s">
        <v>1143</v>
      </c>
      <c r="D74" s="3" t="s">
        <v>1192</v>
      </c>
      <c r="E74" s="16" t="s">
        <v>769</v>
      </c>
      <c r="F74" s="57" t="s">
        <v>841</v>
      </c>
      <c r="G74" s="34">
        <v>46</v>
      </c>
      <c r="H74" s="5"/>
      <c r="I74" s="118"/>
      <c r="J74" s="118"/>
      <c r="K74" s="118"/>
      <c r="L74" s="118">
        <v>45000</v>
      </c>
      <c r="M74" s="118"/>
      <c r="N74" s="118"/>
      <c r="O74" s="118"/>
      <c r="P74" s="118"/>
      <c r="Q74" s="120"/>
      <c r="R74" s="91"/>
      <c r="S74" s="116"/>
      <c r="T74" s="116"/>
      <c r="U74" s="116"/>
      <c r="V74" s="116"/>
      <c r="W74" s="116">
        <f t="shared" si="14"/>
        <v>45000</v>
      </c>
    </row>
    <row r="75" spans="1:23" ht="52.9" customHeight="1" x14ac:dyDescent="0.25">
      <c r="A75" s="68" t="s">
        <v>1111</v>
      </c>
      <c r="B75" s="55" t="s">
        <v>757</v>
      </c>
      <c r="C75" s="72" t="s">
        <v>1143</v>
      </c>
      <c r="D75" s="3" t="s">
        <v>1192</v>
      </c>
      <c r="E75" s="16" t="s">
        <v>526</v>
      </c>
      <c r="F75" s="57" t="s">
        <v>842</v>
      </c>
      <c r="G75" s="34">
        <v>0</v>
      </c>
      <c r="H75" s="5"/>
      <c r="I75" s="118"/>
      <c r="J75" s="118"/>
      <c r="K75" s="118"/>
      <c r="L75" s="118"/>
      <c r="M75" s="118"/>
      <c r="N75" s="118"/>
      <c r="O75" s="118"/>
      <c r="P75" s="118"/>
      <c r="Q75" s="120"/>
      <c r="R75" s="91"/>
      <c r="S75" s="116"/>
      <c r="T75" s="116"/>
      <c r="U75" s="116"/>
      <c r="V75" s="116"/>
      <c r="W75" s="116">
        <f t="shared" si="14"/>
        <v>0</v>
      </c>
    </row>
    <row r="76" spans="1:23" ht="66" customHeight="1" x14ac:dyDescent="0.25">
      <c r="A76" s="68" t="s">
        <v>1111</v>
      </c>
      <c r="B76" s="55" t="s">
        <v>757</v>
      </c>
      <c r="C76" s="72" t="s">
        <v>1143</v>
      </c>
      <c r="D76" s="3" t="s">
        <v>1192</v>
      </c>
      <c r="E76" s="16" t="s">
        <v>770</v>
      </c>
      <c r="F76" s="57" t="s">
        <v>771</v>
      </c>
      <c r="G76" s="34">
        <v>16</v>
      </c>
      <c r="H76" s="5"/>
      <c r="I76" s="118"/>
      <c r="J76" s="118"/>
      <c r="K76" s="118"/>
      <c r="L76" s="118"/>
      <c r="M76" s="118"/>
      <c r="N76" s="118"/>
      <c r="O76" s="118"/>
      <c r="P76" s="118"/>
      <c r="Q76" s="120"/>
      <c r="R76" s="91"/>
      <c r="S76" s="116"/>
      <c r="T76" s="116"/>
      <c r="U76" s="116"/>
      <c r="V76" s="116"/>
      <c r="W76" s="116">
        <f t="shared" si="14"/>
        <v>0</v>
      </c>
    </row>
    <row r="77" spans="1:23" ht="70.150000000000006" customHeight="1" x14ac:dyDescent="0.25">
      <c r="A77" s="68" t="s">
        <v>1111</v>
      </c>
      <c r="B77" s="55" t="s">
        <v>757</v>
      </c>
      <c r="C77" s="72" t="s">
        <v>1143</v>
      </c>
      <c r="D77" s="3" t="s">
        <v>1192</v>
      </c>
      <c r="E77" s="38" t="s">
        <v>1009</v>
      </c>
      <c r="F77" s="57" t="s">
        <v>971</v>
      </c>
      <c r="G77" s="34">
        <v>1</v>
      </c>
      <c r="H77" s="39"/>
      <c r="I77" s="122"/>
      <c r="J77" s="122"/>
      <c r="K77" s="122"/>
      <c r="L77" s="122"/>
      <c r="M77" s="122"/>
      <c r="N77" s="122"/>
      <c r="O77" s="122"/>
      <c r="P77" s="122"/>
      <c r="Q77" s="123">
        <v>59670604</v>
      </c>
      <c r="R77" s="91">
        <f>800000-1</f>
        <v>799999</v>
      </c>
      <c r="S77" s="116"/>
      <c r="T77" s="116"/>
      <c r="U77" s="116"/>
      <c r="V77" s="116"/>
      <c r="W77" s="116">
        <f t="shared" si="14"/>
        <v>60470603</v>
      </c>
    </row>
    <row r="78" spans="1:23" ht="39.6" customHeight="1" x14ac:dyDescent="0.25">
      <c r="A78" s="68" t="s">
        <v>1111</v>
      </c>
      <c r="B78" s="55" t="s">
        <v>757</v>
      </c>
      <c r="C78" s="72" t="s">
        <v>1143</v>
      </c>
      <c r="D78" s="3" t="s">
        <v>1192</v>
      </c>
      <c r="E78" s="16" t="s">
        <v>527</v>
      </c>
      <c r="F78" s="57" t="s">
        <v>528</v>
      </c>
      <c r="G78" s="34">
        <v>16</v>
      </c>
      <c r="H78" s="5"/>
      <c r="I78" s="118"/>
      <c r="J78" s="118"/>
      <c r="K78" s="118"/>
      <c r="L78" s="118"/>
      <c r="M78" s="118"/>
      <c r="N78" s="118"/>
      <c r="O78" s="118"/>
      <c r="P78" s="118"/>
      <c r="Q78" s="120"/>
      <c r="R78" s="91"/>
      <c r="S78" s="116"/>
      <c r="T78" s="116"/>
      <c r="U78" s="116"/>
      <c r="V78" s="116"/>
      <c r="W78" s="116">
        <f t="shared" si="14"/>
        <v>0</v>
      </c>
    </row>
    <row r="79" spans="1:23" x14ac:dyDescent="0.25">
      <c r="A79" s="68" t="s">
        <v>1111</v>
      </c>
      <c r="B79" s="28" t="s">
        <v>757</v>
      </c>
      <c r="C79" s="29"/>
      <c r="D79" s="29"/>
      <c r="E79" s="60"/>
      <c r="F79" s="29"/>
      <c r="G79" s="29"/>
      <c r="H79" s="30">
        <f>SUM(H80:H108)</f>
        <v>0</v>
      </c>
      <c r="I79" s="117">
        <f t="shared" ref="I79:V79" si="15">SUM(I80:I108)</f>
        <v>0</v>
      </c>
      <c r="J79" s="117">
        <f t="shared" si="15"/>
        <v>0</v>
      </c>
      <c r="K79" s="117">
        <f t="shared" si="15"/>
        <v>0</v>
      </c>
      <c r="L79" s="117">
        <f t="shared" si="15"/>
        <v>395000</v>
      </c>
      <c r="M79" s="117">
        <f t="shared" si="15"/>
        <v>0</v>
      </c>
      <c r="N79" s="117">
        <f t="shared" si="15"/>
        <v>0</v>
      </c>
      <c r="O79" s="117">
        <f t="shared" si="15"/>
        <v>0</v>
      </c>
      <c r="P79" s="117">
        <f t="shared" si="15"/>
        <v>0</v>
      </c>
      <c r="Q79" s="90">
        <f t="shared" si="15"/>
        <v>3075391</v>
      </c>
      <c r="R79" s="90">
        <f t="shared" si="15"/>
        <v>0</v>
      </c>
      <c r="S79" s="117">
        <f t="shared" si="15"/>
        <v>0</v>
      </c>
      <c r="T79" s="117">
        <f t="shared" si="15"/>
        <v>0</v>
      </c>
      <c r="U79" s="117">
        <f t="shared" si="15"/>
        <v>0</v>
      </c>
      <c r="V79" s="117">
        <f t="shared" si="15"/>
        <v>0</v>
      </c>
      <c r="W79" s="117">
        <f>+H79+I79+J79+K79+L79+M79+N79+O79+P79+Q79+R79+S79+T79+U79+V79</f>
        <v>3470391</v>
      </c>
    </row>
    <row r="80" spans="1:23" ht="36" customHeight="1" x14ac:dyDescent="0.25">
      <c r="A80" s="68" t="s">
        <v>1111</v>
      </c>
      <c r="B80" s="55" t="s">
        <v>757</v>
      </c>
      <c r="C80" s="72" t="s">
        <v>1143</v>
      </c>
      <c r="D80" s="3" t="s">
        <v>1192</v>
      </c>
      <c r="E80" s="16" t="s">
        <v>843</v>
      </c>
      <c r="F80" s="57" t="s">
        <v>530</v>
      </c>
      <c r="G80" s="34">
        <v>25</v>
      </c>
      <c r="H80" s="5"/>
      <c r="I80" s="118"/>
      <c r="J80" s="118"/>
      <c r="K80" s="118"/>
      <c r="L80" s="118"/>
      <c r="M80" s="118"/>
      <c r="N80" s="118"/>
      <c r="O80" s="118"/>
      <c r="P80" s="118"/>
      <c r="Q80" s="120"/>
      <c r="R80" s="92"/>
      <c r="S80" s="112"/>
      <c r="T80" s="116"/>
      <c r="U80" s="116"/>
      <c r="V80" s="116"/>
      <c r="W80" s="116">
        <f t="shared" ref="W80:W107" si="16">+H80+I80+J80+K80+L80+M80+N80+O80+P80+Q80+R80+S80+T80+U80+V80</f>
        <v>0</v>
      </c>
    </row>
    <row r="81" spans="1:23" ht="26.45" customHeight="1" x14ac:dyDescent="0.25">
      <c r="A81" s="68" t="s">
        <v>1111</v>
      </c>
      <c r="B81" s="55" t="s">
        <v>757</v>
      </c>
      <c r="C81" s="72" t="s">
        <v>1143</v>
      </c>
      <c r="D81" s="3" t="s">
        <v>1192</v>
      </c>
      <c r="E81" s="16" t="s">
        <v>772</v>
      </c>
      <c r="F81" s="57" t="s">
        <v>40</v>
      </c>
      <c r="G81" s="34">
        <v>1</v>
      </c>
      <c r="H81" s="5"/>
      <c r="I81" s="118"/>
      <c r="J81" s="118"/>
      <c r="K81" s="118"/>
      <c r="L81" s="118"/>
      <c r="M81" s="118"/>
      <c r="N81" s="118"/>
      <c r="O81" s="118"/>
      <c r="P81" s="118"/>
      <c r="Q81" s="120">
        <v>190394</v>
      </c>
      <c r="R81" s="92"/>
      <c r="S81" s="112"/>
      <c r="T81" s="116"/>
      <c r="U81" s="116"/>
      <c r="V81" s="116"/>
      <c r="W81" s="116">
        <f t="shared" si="16"/>
        <v>190394</v>
      </c>
    </row>
    <row r="82" spans="1:23" ht="52.5" customHeight="1" x14ac:dyDescent="0.25">
      <c r="A82" s="68" t="s">
        <v>1111</v>
      </c>
      <c r="B82" s="55" t="s">
        <v>757</v>
      </c>
      <c r="C82" s="72" t="s">
        <v>1143</v>
      </c>
      <c r="D82" s="3" t="s">
        <v>1192</v>
      </c>
      <c r="E82" s="16" t="s">
        <v>531</v>
      </c>
      <c r="F82" s="57" t="s">
        <v>532</v>
      </c>
      <c r="G82" s="35">
        <v>6</v>
      </c>
      <c r="H82" s="5"/>
      <c r="I82" s="118"/>
      <c r="J82" s="118"/>
      <c r="K82" s="118"/>
      <c r="L82" s="118"/>
      <c r="M82" s="118"/>
      <c r="N82" s="118"/>
      <c r="O82" s="118"/>
      <c r="P82" s="118"/>
      <c r="Q82" s="120">
        <v>60000</v>
      </c>
      <c r="R82" s="92"/>
      <c r="S82" s="112"/>
      <c r="T82" s="116"/>
      <c r="U82" s="116"/>
      <c r="V82" s="116"/>
      <c r="W82" s="116">
        <f t="shared" si="16"/>
        <v>60000</v>
      </c>
    </row>
    <row r="83" spans="1:23" ht="66" customHeight="1" x14ac:dyDescent="0.25">
      <c r="A83" s="68" t="s">
        <v>1111</v>
      </c>
      <c r="B83" s="55" t="s">
        <v>757</v>
      </c>
      <c r="C83" s="72" t="s">
        <v>1143</v>
      </c>
      <c r="D83" s="3" t="s">
        <v>1192</v>
      </c>
      <c r="E83" s="17" t="s">
        <v>844</v>
      </c>
      <c r="F83" s="57" t="s">
        <v>533</v>
      </c>
      <c r="G83" s="34">
        <v>16</v>
      </c>
      <c r="H83" s="5"/>
      <c r="I83" s="118"/>
      <c r="J83" s="118"/>
      <c r="K83" s="118"/>
      <c r="L83" s="118"/>
      <c r="M83" s="118"/>
      <c r="N83" s="118"/>
      <c r="O83" s="118"/>
      <c r="P83" s="118"/>
      <c r="Q83" s="120">
        <f>190000-(1+1+1+1+1)</f>
        <v>189995</v>
      </c>
      <c r="R83" s="92"/>
      <c r="S83" s="112"/>
      <c r="T83" s="116"/>
      <c r="U83" s="116"/>
      <c r="V83" s="116"/>
      <c r="W83" s="116">
        <f t="shared" si="16"/>
        <v>189995</v>
      </c>
    </row>
    <row r="84" spans="1:23" ht="66" customHeight="1" x14ac:dyDescent="0.25">
      <c r="A84" s="68" t="s">
        <v>1111</v>
      </c>
      <c r="B84" s="55" t="s">
        <v>757</v>
      </c>
      <c r="C84" s="72" t="s">
        <v>1143</v>
      </c>
      <c r="D84" s="3" t="s">
        <v>1192</v>
      </c>
      <c r="E84" s="16" t="s">
        <v>845</v>
      </c>
      <c r="F84" s="57" t="s">
        <v>846</v>
      </c>
      <c r="G84" s="34">
        <v>16</v>
      </c>
      <c r="H84" s="5"/>
      <c r="I84" s="118"/>
      <c r="J84" s="118"/>
      <c r="K84" s="118"/>
      <c r="L84" s="118"/>
      <c r="M84" s="118"/>
      <c r="N84" s="118"/>
      <c r="O84" s="118"/>
      <c r="P84" s="118"/>
      <c r="Q84" s="120"/>
      <c r="R84" s="92"/>
      <c r="S84" s="112"/>
      <c r="T84" s="116"/>
      <c r="U84" s="116"/>
      <c r="V84" s="116"/>
      <c r="W84" s="116">
        <f t="shared" si="16"/>
        <v>0</v>
      </c>
    </row>
    <row r="85" spans="1:23" ht="66" customHeight="1" x14ac:dyDescent="0.25">
      <c r="A85" s="68" t="s">
        <v>1111</v>
      </c>
      <c r="B85" s="55" t="s">
        <v>757</v>
      </c>
      <c r="C85" s="72" t="s">
        <v>1143</v>
      </c>
      <c r="D85" s="3" t="s">
        <v>1192</v>
      </c>
      <c r="E85" s="16" t="s">
        <v>847</v>
      </c>
      <c r="F85" s="57" t="s">
        <v>24</v>
      </c>
      <c r="G85" s="34">
        <v>0</v>
      </c>
      <c r="H85" s="5"/>
      <c r="I85" s="118"/>
      <c r="J85" s="118"/>
      <c r="K85" s="118"/>
      <c r="L85" s="118"/>
      <c r="M85" s="118"/>
      <c r="N85" s="118"/>
      <c r="O85" s="118"/>
      <c r="P85" s="118"/>
      <c r="Q85" s="120"/>
      <c r="R85" s="92"/>
      <c r="S85" s="112"/>
      <c r="T85" s="116"/>
      <c r="U85" s="116"/>
      <c r="V85" s="116"/>
      <c r="W85" s="116">
        <f t="shared" si="16"/>
        <v>0</v>
      </c>
    </row>
    <row r="86" spans="1:23" ht="52.9" customHeight="1" x14ac:dyDescent="0.25">
      <c r="A86" s="68" t="s">
        <v>1111</v>
      </c>
      <c r="B86" s="55" t="s">
        <v>757</v>
      </c>
      <c r="C86" s="72" t="s">
        <v>1143</v>
      </c>
      <c r="D86" s="3" t="s">
        <v>1192</v>
      </c>
      <c r="E86" s="16" t="s">
        <v>1002</v>
      </c>
      <c r="F86" s="57" t="s">
        <v>848</v>
      </c>
      <c r="G86" s="34">
        <v>1</v>
      </c>
      <c r="H86" s="5"/>
      <c r="I86" s="118"/>
      <c r="J86" s="118"/>
      <c r="K86" s="118"/>
      <c r="L86" s="118"/>
      <c r="M86" s="118"/>
      <c r="N86" s="118"/>
      <c r="O86" s="118"/>
      <c r="P86" s="118"/>
      <c r="Q86" s="120"/>
      <c r="R86" s="92"/>
      <c r="S86" s="112"/>
      <c r="T86" s="116"/>
      <c r="U86" s="116"/>
      <c r="V86" s="116"/>
      <c r="W86" s="116">
        <f t="shared" si="16"/>
        <v>0</v>
      </c>
    </row>
    <row r="87" spans="1:23" ht="66" customHeight="1" x14ac:dyDescent="0.25">
      <c r="A87" s="68" t="s">
        <v>1111</v>
      </c>
      <c r="B87" s="55" t="s">
        <v>757</v>
      </c>
      <c r="C87" s="72" t="s">
        <v>1143</v>
      </c>
      <c r="D87" s="3" t="s">
        <v>1192</v>
      </c>
      <c r="E87" s="17" t="s">
        <v>1003</v>
      </c>
      <c r="F87" s="51" t="s">
        <v>42</v>
      </c>
      <c r="G87" s="34">
        <v>30</v>
      </c>
      <c r="H87" s="5"/>
      <c r="I87" s="118"/>
      <c r="J87" s="118"/>
      <c r="K87" s="118"/>
      <c r="L87" s="118"/>
      <c r="M87" s="118"/>
      <c r="N87" s="118"/>
      <c r="O87" s="118"/>
      <c r="P87" s="118"/>
      <c r="Q87" s="120"/>
      <c r="R87" s="92"/>
      <c r="S87" s="112"/>
      <c r="T87" s="116"/>
      <c r="U87" s="116"/>
      <c r="V87" s="116"/>
      <c r="W87" s="116">
        <f t="shared" si="16"/>
        <v>0</v>
      </c>
    </row>
    <row r="88" spans="1:23" ht="52.9" customHeight="1" x14ac:dyDescent="0.25">
      <c r="A88" s="68" t="s">
        <v>1111</v>
      </c>
      <c r="B88" s="55" t="s">
        <v>757</v>
      </c>
      <c r="C88" s="72" t="s">
        <v>1143</v>
      </c>
      <c r="D88" s="3" t="s">
        <v>1192</v>
      </c>
      <c r="E88" s="16" t="s">
        <v>1010</v>
      </c>
      <c r="F88" s="57" t="s">
        <v>1004</v>
      </c>
      <c r="G88" s="34">
        <v>1</v>
      </c>
      <c r="H88" s="5"/>
      <c r="I88" s="118"/>
      <c r="J88" s="118"/>
      <c r="K88" s="118"/>
      <c r="L88" s="118"/>
      <c r="M88" s="118"/>
      <c r="N88" s="118"/>
      <c r="O88" s="118"/>
      <c r="P88" s="118"/>
      <c r="Q88" s="120"/>
      <c r="R88" s="92"/>
      <c r="S88" s="112"/>
      <c r="T88" s="116"/>
      <c r="U88" s="116"/>
      <c r="V88" s="116"/>
      <c r="W88" s="116">
        <f t="shared" si="16"/>
        <v>0</v>
      </c>
    </row>
    <row r="89" spans="1:23" ht="26.45" customHeight="1" x14ac:dyDescent="0.25">
      <c r="A89" s="68" t="s">
        <v>1111</v>
      </c>
      <c r="B89" s="55" t="s">
        <v>757</v>
      </c>
      <c r="C89" s="72" t="s">
        <v>1143</v>
      </c>
      <c r="D89" s="3" t="s">
        <v>1192</v>
      </c>
      <c r="E89" s="16" t="s">
        <v>534</v>
      </c>
      <c r="F89" s="57" t="s">
        <v>43</v>
      </c>
      <c r="G89" s="34" t="s">
        <v>535</v>
      </c>
      <c r="H89" s="5"/>
      <c r="I89" s="118"/>
      <c r="J89" s="118"/>
      <c r="K89" s="118"/>
      <c r="L89" s="118"/>
      <c r="M89" s="118"/>
      <c r="N89" s="118"/>
      <c r="O89" s="118"/>
      <c r="P89" s="118"/>
      <c r="Q89" s="120">
        <v>1</v>
      </c>
      <c r="R89" s="92"/>
      <c r="S89" s="112"/>
      <c r="T89" s="116"/>
      <c r="U89" s="116"/>
      <c r="V89" s="116"/>
      <c r="W89" s="116">
        <f t="shared" si="16"/>
        <v>1</v>
      </c>
    </row>
    <row r="90" spans="1:23" ht="52.9" customHeight="1" x14ac:dyDescent="0.25">
      <c r="A90" s="68" t="s">
        <v>1111</v>
      </c>
      <c r="B90" s="55" t="s">
        <v>757</v>
      </c>
      <c r="C90" s="72" t="s">
        <v>1143</v>
      </c>
      <c r="D90" s="3" t="s">
        <v>1192</v>
      </c>
      <c r="E90" s="17" t="s">
        <v>536</v>
      </c>
      <c r="F90" s="51" t="s">
        <v>773</v>
      </c>
      <c r="G90" s="35">
        <v>20</v>
      </c>
      <c r="H90" s="5"/>
      <c r="I90" s="118"/>
      <c r="J90" s="118"/>
      <c r="K90" s="118"/>
      <c r="L90" s="118"/>
      <c r="M90" s="118"/>
      <c r="N90" s="118"/>
      <c r="O90" s="118"/>
      <c r="P90" s="118"/>
      <c r="Q90" s="120">
        <v>49997</v>
      </c>
      <c r="R90" s="92"/>
      <c r="S90" s="112"/>
      <c r="T90" s="116"/>
      <c r="U90" s="116"/>
      <c r="V90" s="116"/>
      <c r="W90" s="116">
        <f t="shared" si="16"/>
        <v>49997</v>
      </c>
    </row>
    <row r="91" spans="1:23" ht="50.25" customHeight="1" x14ac:dyDescent="0.25">
      <c r="A91" s="68" t="s">
        <v>1111</v>
      </c>
      <c r="B91" s="55" t="s">
        <v>757</v>
      </c>
      <c r="C91" s="72" t="s">
        <v>1143</v>
      </c>
      <c r="D91" s="3" t="s">
        <v>1192</v>
      </c>
      <c r="E91" s="16" t="s">
        <v>849</v>
      </c>
      <c r="F91" s="57" t="s">
        <v>45</v>
      </c>
      <c r="G91" s="34">
        <v>16</v>
      </c>
      <c r="H91" s="5"/>
      <c r="I91" s="118"/>
      <c r="J91" s="118"/>
      <c r="K91" s="118"/>
      <c r="L91" s="118"/>
      <c r="M91" s="118"/>
      <c r="N91" s="118"/>
      <c r="O91" s="118"/>
      <c r="P91" s="118"/>
      <c r="Q91" s="120">
        <v>1</v>
      </c>
      <c r="R91" s="92"/>
      <c r="S91" s="112"/>
      <c r="T91" s="116"/>
      <c r="U91" s="116"/>
      <c r="V91" s="116"/>
      <c r="W91" s="116">
        <f t="shared" si="16"/>
        <v>1</v>
      </c>
    </row>
    <row r="92" spans="1:23" ht="52.9" customHeight="1" x14ac:dyDescent="0.25">
      <c r="A92" s="68" t="s">
        <v>1111</v>
      </c>
      <c r="B92" s="55" t="s">
        <v>757</v>
      </c>
      <c r="C92" s="72" t="s">
        <v>1143</v>
      </c>
      <c r="D92" s="3" t="s">
        <v>1192</v>
      </c>
      <c r="E92" s="17" t="s">
        <v>774</v>
      </c>
      <c r="F92" s="57" t="s">
        <v>850</v>
      </c>
      <c r="G92" s="34">
        <v>3</v>
      </c>
      <c r="H92" s="5"/>
      <c r="I92" s="118"/>
      <c r="J92" s="118"/>
      <c r="K92" s="118"/>
      <c r="L92" s="118"/>
      <c r="M92" s="118"/>
      <c r="N92" s="118"/>
      <c r="O92" s="118"/>
      <c r="P92" s="118"/>
      <c r="Q92" s="124">
        <v>70000</v>
      </c>
      <c r="R92" s="92"/>
      <c r="S92" s="112"/>
      <c r="T92" s="116"/>
      <c r="U92" s="116"/>
      <c r="V92" s="116"/>
      <c r="W92" s="116">
        <f t="shared" si="16"/>
        <v>70000</v>
      </c>
    </row>
    <row r="93" spans="1:23" ht="39.6" customHeight="1" x14ac:dyDescent="0.25">
      <c r="A93" s="68" t="s">
        <v>1111</v>
      </c>
      <c r="B93" s="55" t="s">
        <v>757</v>
      </c>
      <c r="C93" s="72" t="s">
        <v>1143</v>
      </c>
      <c r="D93" s="3" t="s">
        <v>1192</v>
      </c>
      <c r="E93" s="17" t="s">
        <v>851</v>
      </c>
      <c r="F93" s="57" t="s">
        <v>775</v>
      </c>
      <c r="G93" s="34">
        <v>1</v>
      </c>
      <c r="H93" s="5"/>
      <c r="I93" s="118"/>
      <c r="J93" s="118"/>
      <c r="K93" s="118"/>
      <c r="L93" s="118"/>
      <c r="M93" s="118"/>
      <c r="N93" s="118"/>
      <c r="O93" s="118"/>
      <c r="P93" s="118"/>
      <c r="Q93" s="120">
        <v>100000</v>
      </c>
      <c r="R93" s="92"/>
      <c r="S93" s="112"/>
      <c r="T93" s="116"/>
      <c r="U93" s="116"/>
      <c r="V93" s="116"/>
      <c r="W93" s="116">
        <f t="shared" si="16"/>
        <v>100000</v>
      </c>
    </row>
    <row r="94" spans="1:23" ht="52.9" customHeight="1" x14ac:dyDescent="0.25">
      <c r="A94" s="68" t="s">
        <v>1111</v>
      </c>
      <c r="B94" s="55" t="s">
        <v>757</v>
      </c>
      <c r="C94" s="72" t="s">
        <v>1143</v>
      </c>
      <c r="D94" s="3" t="s">
        <v>1192</v>
      </c>
      <c r="E94" s="16" t="s">
        <v>537</v>
      </c>
      <c r="F94" s="57" t="s">
        <v>852</v>
      </c>
      <c r="G94" s="34">
        <v>100</v>
      </c>
      <c r="H94" s="5"/>
      <c r="I94" s="118"/>
      <c r="J94" s="118"/>
      <c r="K94" s="118"/>
      <c r="L94" s="118"/>
      <c r="M94" s="118"/>
      <c r="N94" s="118"/>
      <c r="O94" s="118"/>
      <c r="P94" s="118"/>
      <c r="Q94" s="120"/>
      <c r="R94" s="92"/>
      <c r="S94" s="112"/>
      <c r="T94" s="116"/>
      <c r="U94" s="116"/>
      <c r="V94" s="116"/>
      <c r="W94" s="116">
        <f t="shared" si="16"/>
        <v>0</v>
      </c>
    </row>
    <row r="95" spans="1:23" ht="79.150000000000006" customHeight="1" x14ac:dyDescent="0.25">
      <c r="A95" s="68" t="s">
        <v>1111</v>
      </c>
      <c r="B95" s="99" t="s">
        <v>757</v>
      </c>
      <c r="C95" s="72" t="s">
        <v>1143</v>
      </c>
      <c r="D95" s="3" t="s">
        <v>1192</v>
      </c>
      <c r="E95" s="161" t="s">
        <v>776</v>
      </c>
      <c r="F95" s="57" t="s">
        <v>46</v>
      </c>
      <c r="G95" s="85">
        <v>20</v>
      </c>
      <c r="H95" s="150"/>
      <c r="I95" s="133"/>
      <c r="J95" s="133"/>
      <c r="K95" s="133"/>
      <c r="L95" s="133">
        <f>220000+175000</f>
        <v>395000</v>
      </c>
      <c r="M95" s="118"/>
      <c r="N95" s="118"/>
      <c r="O95" s="118"/>
      <c r="P95" s="118"/>
      <c r="Q95" s="120"/>
      <c r="R95" s="92"/>
      <c r="S95" s="112"/>
      <c r="T95" s="116"/>
      <c r="U95" s="116"/>
      <c r="V95" s="116"/>
      <c r="W95" s="151">
        <f t="shared" si="16"/>
        <v>395000</v>
      </c>
    </row>
    <row r="96" spans="1:23" ht="52.9" customHeight="1" x14ac:dyDescent="0.25">
      <c r="A96" s="68" t="s">
        <v>1111</v>
      </c>
      <c r="B96" s="55" t="s">
        <v>757</v>
      </c>
      <c r="C96" s="72" t="s">
        <v>1143</v>
      </c>
      <c r="D96" s="3" t="s">
        <v>1192</v>
      </c>
      <c r="E96" s="16" t="s">
        <v>853</v>
      </c>
      <c r="F96" s="57" t="s">
        <v>44</v>
      </c>
      <c r="G96" s="34">
        <v>1</v>
      </c>
      <c r="H96" s="5"/>
      <c r="I96" s="118"/>
      <c r="J96" s="118"/>
      <c r="K96" s="118"/>
      <c r="L96" s="118"/>
      <c r="M96" s="118"/>
      <c r="N96" s="118"/>
      <c r="O96" s="118"/>
      <c r="P96" s="118"/>
      <c r="Q96" s="120">
        <v>25000</v>
      </c>
      <c r="R96" s="92"/>
      <c r="S96" s="112"/>
      <c r="T96" s="116"/>
      <c r="U96" s="116"/>
      <c r="V96" s="116"/>
      <c r="W96" s="116">
        <f t="shared" si="16"/>
        <v>25000</v>
      </c>
    </row>
    <row r="97" spans="1:23" ht="57" customHeight="1" x14ac:dyDescent="0.25">
      <c r="A97" s="68" t="s">
        <v>1111</v>
      </c>
      <c r="B97" s="55" t="s">
        <v>757</v>
      </c>
      <c r="C97" s="72" t="s">
        <v>1143</v>
      </c>
      <c r="D97" s="3" t="s">
        <v>1192</v>
      </c>
      <c r="E97" s="16" t="s">
        <v>777</v>
      </c>
      <c r="F97" s="57" t="s">
        <v>538</v>
      </c>
      <c r="G97" s="34">
        <v>15</v>
      </c>
      <c r="H97" s="5"/>
      <c r="I97" s="118"/>
      <c r="J97" s="118"/>
      <c r="K97" s="118"/>
      <c r="L97" s="118"/>
      <c r="M97" s="118"/>
      <c r="N97" s="118"/>
      <c r="O97" s="118"/>
      <c r="P97" s="118"/>
      <c r="Q97" s="120">
        <v>25000</v>
      </c>
      <c r="R97" s="92"/>
      <c r="S97" s="112"/>
      <c r="T97" s="116"/>
      <c r="U97" s="116"/>
      <c r="V97" s="116"/>
      <c r="W97" s="116">
        <f t="shared" si="16"/>
        <v>25000</v>
      </c>
    </row>
    <row r="98" spans="1:23" ht="39.6" customHeight="1" x14ac:dyDescent="0.25">
      <c r="A98" s="68" t="s">
        <v>1111</v>
      </c>
      <c r="B98" s="55" t="s">
        <v>757</v>
      </c>
      <c r="C98" s="72" t="s">
        <v>1143</v>
      </c>
      <c r="D98" s="3" t="s">
        <v>1192</v>
      </c>
      <c r="E98" s="16" t="s">
        <v>778</v>
      </c>
      <c r="F98" s="57" t="s">
        <v>47</v>
      </c>
      <c r="G98" s="34">
        <v>2</v>
      </c>
      <c r="H98" s="5"/>
      <c r="I98" s="118"/>
      <c r="J98" s="118"/>
      <c r="K98" s="118"/>
      <c r="L98" s="118"/>
      <c r="M98" s="118"/>
      <c r="N98" s="118"/>
      <c r="O98" s="118"/>
      <c r="P98" s="118"/>
      <c r="Q98" s="120">
        <v>1</v>
      </c>
      <c r="R98" s="92"/>
      <c r="S98" s="112"/>
      <c r="T98" s="116"/>
      <c r="U98" s="116"/>
      <c r="V98" s="116"/>
      <c r="W98" s="116">
        <f t="shared" si="16"/>
        <v>1</v>
      </c>
    </row>
    <row r="99" spans="1:23" ht="52.9" customHeight="1" x14ac:dyDescent="0.25">
      <c r="A99" s="68" t="s">
        <v>1111</v>
      </c>
      <c r="B99" s="55" t="s">
        <v>757</v>
      </c>
      <c r="C99" s="72" t="s">
        <v>1143</v>
      </c>
      <c r="D99" s="3" t="s">
        <v>1192</v>
      </c>
      <c r="E99" s="16" t="s">
        <v>779</v>
      </c>
      <c r="F99" s="57" t="s">
        <v>539</v>
      </c>
      <c r="G99" s="34">
        <v>2</v>
      </c>
      <c r="H99" s="5"/>
      <c r="I99" s="118"/>
      <c r="J99" s="118"/>
      <c r="K99" s="118"/>
      <c r="L99" s="118"/>
      <c r="M99" s="118"/>
      <c r="N99" s="118"/>
      <c r="O99" s="118"/>
      <c r="P99" s="118"/>
      <c r="Q99" s="120"/>
      <c r="R99" s="92"/>
      <c r="S99" s="112"/>
      <c r="T99" s="116"/>
      <c r="U99" s="116"/>
      <c r="V99" s="116"/>
      <c r="W99" s="116">
        <f t="shared" si="16"/>
        <v>0</v>
      </c>
    </row>
    <row r="100" spans="1:23" ht="39.6" customHeight="1" x14ac:dyDescent="0.25">
      <c r="A100" s="68" t="s">
        <v>1111</v>
      </c>
      <c r="B100" s="55" t="s">
        <v>757</v>
      </c>
      <c r="C100" s="72" t="s">
        <v>1143</v>
      </c>
      <c r="D100" s="3" t="s">
        <v>1192</v>
      </c>
      <c r="E100" s="16" t="s">
        <v>780</v>
      </c>
      <c r="F100" s="57" t="s">
        <v>854</v>
      </c>
      <c r="G100" s="34">
        <v>0</v>
      </c>
      <c r="H100" s="5"/>
      <c r="I100" s="118"/>
      <c r="J100" s="118"/>
      <c r="K100" s="118"/>
      <c r="L100" s="118"/>
      <c r="M100" s="118"/>
      <c r="N100" s="118"/>
      <c r="O100" s="118"/>
      <c r="P100" s="118"/>
      <c r="Q100" s="120"/>
      <c r="R100" s="92"/>
      <c r="S100" s="112"/>
      <c r="T100" s="116"/>
      <c r="U100" s="116"/>
      <c r="V100" s="116"/>
      <c r="W100" s="116">
        <f t="shared" si="16"/>
        <v>0</v>
      </c>
    </row>
    <row r="101" spans="1:23" ht="52.9" customHeight="1" x14ac:dyDescent="0.25">
      <c r="A101" s="68" t="s">
        <v>1111</v>
      </c>
      <c r="B101" s="55" t="s">
        <v>757</v>
      </c>
      <c r="C101" s="72" t="s">
        <v>1143</v>
      </c>
      <c r="D101" s="3" t="s">
        <v>1192</v>
      </c>
      <c r="E101" s="16" t="s">
        <v>781</v>
      </c>
      <c r="F101" s="57" t="s">
        <v>48</v>
      </c>
      <c r="G101" s="34">
        <v>1</v>
      </c>
      <c r="H101" s="5"/>
      <c r="I101" s="118"/>
      <c r="J101" s="118"/>
      <c r="K101" s="118"/>
      <c r="L101" s="118"/>
      <c r="M101" s="118"/>
      <c r="N101" s="118"/>
      <c r="O101" s="118"/>
      <c r="P101" s="118"/>
      <c r="Q101" s="120"/>
      <c r="R101" s="92"/>
      <c r="S101" s="112"/>
      <c r="T101" s="116"/>
      <c r="U101" s="116"/>
      <c r="V101" s="116"/>
      <c r="W101" s="116">
        <f t="shared" si="16"/>
        <v>0</v>
      </c>
    </row>
    <row r="102" spans="1:23" ht="26.45" customHeight="1" x14ac:dyDescent="0.25">
      <c r="A102" s="68" t="s">
        <v>1111</v>
      </c>
      <c r="B102" s="55" t="s">
        <v>757</v>
      </c>
      <c r="C102" s="72" t="s">
        <v>1143</v>
      </c>
      <c r="D102" s="3" t="s">
        <v>1192</v>
      </c>
      <c r="E102" s="16" t="s">
        <v>782</v>
      </c>
      <c r="F102" s="57" t="s">
        <v>49</v>
      </c>
      <c r="G102" s="34">
        <v>105</v>
      </c>
      <c r="H102" s="5"/>
      <c r="I102" s="118"/>
      <c r="J102" s="118"/>
      <c r="K102" s="118"/>
      <c r="L102" s="118"/>
      <c r="M102" s="118"/>
      <c r="N102" s="118"/>
      <c r="O102" s="118"/>
      <c r="P102" s="118"/>
      <c r="Q102" s="120">
        <v>1</v>
      </c>
      <c r="R102" s="92"/>
      <c r="S102" s="112"/>
      <c r="T102" s="116"/>
      <c r="U102" s="116"/>
      <c r="V102" s="116"/>
      <c r="W102" s="116">
        <f t="shared" si="16"/>
        <v>1</v>
      </c>
    </row>
    <row r="103" spans="1:23" ht="26.45" customHeight="1" x14ac:dyDescent="0.25">
      <c r="A103" s="68" t="s">
        <v>1111</v>
      </c>
      <c r="B103" s="55" t="s">
        <v>757</v>
      </c>
      <c r="C103" s="72" t="s">
        <v>1143</v>
      </c>
      <c r="D103" s="3" t="s">
        <v>1192</v>
      </c>
      <c r="E103" s="16" t="s">
        <v>540</v>
      </c>
      <c r="F103" s="57" t="s">
        <v>783</v>
      </c>
      <c r="G103" s="34">
        <v>2500</v>
      </c>
      <c r="H103" s="5"/>
      <c r="I103" s="118"/>
      <c r="J103" s="118"/>
      <c r="K103" s="118"/>
      <c r="L103" s="118"/>
      <c r="M103" s="118"/>
      <c r="N103" s="118"/>
      <c r="O103" s="118"/>
      <c r="P103" s="118"/>
      <c r="Q103" s="120">
        <v>5000</v>
      </c>
      <c r="R103" s="92"/>
      <c r="S103" s="112"/>
      <c r="T103" s="116"/>
      <c r="U103" s="116"/>
      <c r="V103" s="116"/>
      <c r="W103" s="116">
        <f t="shared" si="16"/>
        <v>5000</v>
      </c>
    </row>
    <row r="104" spans="1:23" ht="92.45" customHeight="1" x14ac:dyDescent="0.25">
      <c r="A104" s="68" t="s">
        <v>1111</v>
      </c>
      <c r="B104" s="55" t="s">
        <v>757</v>
      </c>
      <c r="C104" s="72" t="s">
        <v>1143</v>
      </c>
      <c r="D104" s="3" t="s">
        <v>1192</v>
      </c>
      <c r="E104" s="57" t="s">
        <v>784</v>
      </c>
      <c r="F104" s="57" t="s">
        <v>50</v>
      </c>
      <c r="G104" s="34">
        <v>2</v>
      </c>
      <c r="H104" s="5"/>
      <c r="I104" s="118"/>
      <c r="J104" s="118"/>
      <c r="K104" s="118"/>
      <c r="L104" s="118"/>
      <c r="M104" s="118"/>
      <c r="N104" s="118"/>
      <c r="O104" s="118"/>
      <c r="P104" s="118"/>
      <c r="Q104" s="120">
        <v>1</v>
      </c>
      <c r="R104" s="92"/>
      <c r="S104" s="112"/>
      <c r="T104" s="116"/>
      <c r="U104" s="116"/>
      <c r="V104" s="116"/>
      <c r="W104" s="116">
        <f t="shared" si="16"/>
        <v>1</v>
      </c>
    </row>
    <row r="105" spans="1:23" ht="26.45" customHeight="1" x14ac:dyDescent="0.25">
      <c r="A105" s="68" t="s">
        <v>1111</v>
      </c>
      <c r="B105" s="55" t="s">
        <v>757</v>
      </c>
      <c r="C105" s="72" t="s">
        <v>1143</v>
      </c>
      <c r="D105" s="3" t="s">
        <v>1192</v>
      </c>
      <c r="E105" s="57" t="s">
        <v>785</v>
      </c>
      <c r="F105" s="57" t="s">
        <v>541</v>
      </c>
      <c r="G105" s="34">
        <v>16</v>
      </c>
      <c r="H105" s="5"/>
      <c r="I105" s="118"/>
      <c r="J105" s="118"/>
      <c r="K105" s="118"/>
      <c r="L105" s="118"/>
      <c r="M105" s="118"/>
      <c r="N105" s="118"/>
      <c r="O105" s="118"/>
      <c r="P105" s="118"/>
      <c r="Q105" s="120">
        <v>2300000</v>
      </c>
      <c r="R105" s="92"/>
      <c r="S105" s="112"/>
      <c r="T105" s="116"/>
      <c r="U105" s="116"/>
      <c r="V105" s="116"/>
      <c r="W105" s="116">
        <f t="shared" si="16"/>
        <v>2300000</v>
      </c>
    </row>
    <row r="106" spans="1:23" ht="66" customHeight="1" x14ac:dyDescent="0.25">
      <c r="A106" s="68" t="s">
        <v>1111</v>
      </c>
      <c r="B106" s="55" t="s">
        <v>757</v>
      </c>
      <c r="C106" s="72" t="s">
        <v>1143</v>
      </c>
      <c r="D106" s="3" t="s">
        <v>1192</v>
      </c>
      <c r="E106" s="16" t="s">
        <v>855</v>
      </c>
      <c r="F106" s="57" t="s">
        <v>51</v>
      </c>
      <c r="G106" s="34">
        <v>10</v>
      </c>
      <c r="H106" s="5"/>
      <c r="I106" s="118"/>
      <c r="J106" s="118"/>
      <c r="K106" s="118"/>
      <c r="L106" s="118"/>
      <c r="M106" s="118"/>
      <c r="N106" s="118"/>
      <c r="O106" s="118"/>
      <c r="P106" s="118"/>
      <c r="Q106" s="120">
        <v>30000</v>
      </c>
      <c r="R106" s="92"/>
      <c r="S106" s="112"/>
      <c r="T106" s="116"/>
      <c r="U106" s="116"/>
      <c r="V106" s="116"/>
      <c r="W106" s="116">
        <f t="shared" si="16"/>
        <v>30000</v>
      </c>
    </row>
    <row r="107" spans="1:23" ht="35.450000000000003" customHeight="1" x14ac:dyDescent="0.25">
      <c r="A107" s="68" t="s">
        <v>1111</v>
      </c>
      <c r="B107" s="55" t="s">
        <v>757</v>
      </c>
      <c r="C107" s="72" t="s">
        <v>1143</v>
      </c>
      <c r="D107" s="3" t="s">
        <v>1192</v>
      </c>
      <c r="E107" s="16" t="s">
        <v>857</v>
      </c>
      <c r="F107" s="57" t="s">
        <v>856</v>
      </c>
      <c r="G107" s="34">
        <v>1</v>
      </c>
      <c r="H107" s="5"/>
      <c r="I107" s="118"/>
      <c r="J107" s="118"/>
      <c r="K107" s="118"/>
      <c r="L107" s="118"/>
      <c r="M107" s="118"/>
      <c r="N107" s="118"/>
      <c r="O107" s="118"/>
      <c r="P107" s="118"/>
      <c r="Q107" s="120">
        <v>30000</v>
      </c>
      <c r="R107" s="92"/>
      <c r="S107" s="112"/>
      <c r="T107" s="116"/>
      <c r="U107" s="116"/>
      <c r="V107" s="116"/>
      <c r="W107" s="116">
        <f t="shared" si="16"/>
        <v>30000</v>
      </c>
    </row>
    <row r="108" spans="1:23" ht="52.9" customHeight="1" x14ac:dyDescent="0.25">
      <c r="A108" s="68" t="s">
        <v>1111</v>
      </c>
      <c r="B108" s="55" t="s">
        <v>757</v>
      </c>
      <c r="C108" s="72" t="s">
        <v>1143</v>
      </c>
      <c r="D108" s="3" t="s">
        <v>1192</v>
      </c>
      <c r="E108" s="16" t="s">
        <v>1028</v>
      </c>
      <c r="F108" s="57" t="s">
        <v>1029</v>
      </c>
      <c r="G108" s="34">
        <v>1</v>
      </c>
      <c r="H108" s="5"/>
      <c r="I108" s="118"/>
      <c r="J108" s="125"/>
      <c r="K108" s="118"/>
      <c r="L108" s="118"/>
      <c r="M108" s="118"/>
      <c r="N108" s="118"/>
      <c r="O108" s="118"/>
      <c r="P108" s="118"/>
      <c r="Q108" s="120"/>
      <c r="R108" s="92"/>
      <c r="S108" s="112"/>
      <c r="T108" s="116"/>
      <c r="U108" s="116"/>
      <c r="V108" s="116"/>
      <c r="W108" s="116">
        <f>+H108+I108+J108+K108+L108+M108+N108+O108+P108+Q108+R108+S108+T108+U108+V108</f>
        <v>0</v>
      </c>
    </row>
    <row r="109" spans="1:23" x14ac:dyDescent="0.25">
      <c r="A109" s="68" t="s">
        <v>1111</v>
      </c>
      <c r="B109" s="28" t="s">
        <v>757</v>
      </c>
      <c r="C109" s="29"/>
      <c r="D109" s="29"/>
      <c r="E109" s="60"/>
      <c r="F109" s="29"/>
      <c r="G109" s="29"/>
      <c r="H109" s="30">
        <f>SUM(H110:H114)</f>
        <v>0</v>
      </c>
      <c r="I109" s="117">
        <f t="shared" ref="I109:V109" si="17">SUM(I110:I114)</f>
        <v>0</v>
      </c>
      <c r="J109" s="117">
        <f t="shared" si="17"/>
        <v>0</v>
      </c>
      <c r="K109" s="117">
        <f t="shared" si="17"/>
        <v>0</v>
      </c>
      <c r="L109" s="117">
        <f t="shared" si="17"/>
        <v>0</v>
      </c>
      <c r="M109" s="117">
        <f t="shared" si="17"/>
        <v>0</v>
      </c>
      <c r="N109" s="117">
        <f t="shared" si="17"/>
        <v>0</v>
      </c>
      <c r="O109" s="117">
        <f t="shared" si="17"/>
        <v>0</v>
      </c>
      <c r="P109" s="117">
        <f t="shared" si="17"/>
        <v>0</v>
      </c>
      <c r="Q109" s="90">
        <f t="shared" si="17"/>
        <v>2</v>
      </c>
      <c r="R109" s="90">
        <f t="shared" si="17"/>
        <v>0</v>
      </c>
      <c r="S109" s="117">
        <f t="shared" si="17"/>
        <v>0</v>
      </c>
      <c r="T109" s="117">
        <f t="shared" si="17"/>
        <v>0</v>
      </c>
      <c r="U109" s="117">
        <f t="shared" si="17"/>
        <v>0</v>
      </c>
      <c r="V109" s="117">
        <f t="shared" si="17"/>
        <v>0</v>
      </c>
      <c r="W109" s="117">
        <f>+H109+I109+J109+K109+L109+M109+N109+O109+P109+Q109+R109+S109+T109+U109+V109</f>
        <v>2</v>
      </c>
    </row>
    <row r="110" spans="1:23" ht="39.6" customHeight="1" x14ac:dyDescent="0.25">
      <c r="A110" s="68" t="s">
        <v>1111</v>
      </c>
      <c r="B110" s="55" t="s">
        <v>757</v>
      </c>
      <c r="C110" s="72" t="s">
        <v>1143</v>
      </c>
      <c r="D110" s="3" t="s">
        <v>1192</v>
      </c>
      <c r="E110" s="16" t="s">
        <v>858</v>
      </c>
      <c r="F110" s="57" t="s">
        <v>542</v>
      </c>
      <c r="G110" s="34">
        <v>16</v>
      </c>
      <c r="H110" s="5"/>
      <c r="I110" s="118"/>
      <c r="J110" s="118"/>
      <c r="K110" s="118"/>
      <c r="L110" s="118"/>
      <c r="M110" s="118"/>
      <c r="N110" s="118"/>
      <c r="O110" s="118"/>
      <c r="P110" s="118"/>
      <c r="Q110" s="120"/>
      <c r="R110" s="91"/>
      <c r="S110" s="116"/>
      <c r="T110" s="116"/>
      <c r="U110" s="116"/>
      <c r="V110" s="116"/>
      <c r="W110" s="116">
        <f t="shared" ref="W110:W121" si="18">+H110+I110+J110+K110+L110+M110+N110+O110+P110+Q110+R110+S110+T110+U110+V110</f>
        <v>0</v>
      </c>
    </row>
    <row r="111" spans="1:23" ht="52.9" customHeight="1" x14ac:dyDescent="0.25">
      <c r="A111" s="68" t="s">
        <v>1111</v>
      </c>
      <c r="B111" s="55" t="s">
        <v>757</v>
      </c>
      <c r="C111" s="72" t="s">
        <v>1143</v>
      </c>
      <c r="D111" s="3" t="s">
        <v>1192</v>
      </c>
      <c r="E111" s="16" t="s">
        <v>786</v>
      </c>
      <c r="F111" s="57" t="s">
        <v>52</v>
      </c>
      <c r="G111" s="34">
        <v>10</v>
      </c>
      <c r="H111" s="5"/>
      <c r="I111" s="118"/>
      <c r="J111" s="118"/>
      <c r="K111" s="118"/>
      <c r="L111" s="118"/>
      <c r="M111" s="118"/>
      <c r="N111" s="118"/>
      <c r="O111" s="118"/>
      <c r="P111" s="118"/>
      <c r="Q111" s="120">
        <v>1</v>
      </c>
      <c r="R111" s="91"/>
      <c r="S111" s="116"/>
      <c r="T111" s="116"/>
      <c r="U111" s="116"/>
      <c r="V111" s="116"/>
      <c r="W111" s="116">
        <f t="shared" si="18"/>
        <v>1</v>
      </c>
    </row>
    <row r="112" spans="1:23" ht="66" customHeight="1" x14ac:dyDescent="0.25">
      <c r="A112" s="68" t="s">
        <v>1111</v>
      </c>
      <c r="B112" s="55" t="s">
        <v>757</v>
      </c>
      <c r="C112" s="72" t="s">
        <v>1143</v>
      </c>
      <c r="D112" s="3" t="s">
        <v>1192</v>
      </c>
      <c r="E112" s="16" t="s">
        <v>787</v>
      </c>
      <c r="F112" s="57" t="s">
        <v>53</v>
      </c>
      <c r="G112" s="34">
        <v>10</v>
      </c>
      <c r="H112" s="5"/>
      <c r="I112" s="118"/>
      <c r="J112" s="118"/>
      <c r="K112" s="118"/>
      <c r="L112" s="118"/>
      <c r="M112" s="118"/>
      <c r="N112" s="118"/>
      <c r="O112" s="118"/>
      <c r="P112" s="118"/>
      <c r="Q112" s="120">
        <v>1</v>
      </c>
      <c r="R112" s="91"/>
      <c r="S112" s="116"/>
      <c r="T112" s="116"/>
      <c r="U112" s="116"/>
      <c r="V112" s="116"/>
      <c r="W112" s="116">
        <f t="shared" si="18"/>
        <v>1</v>
      </c>
    </row>
    <row r="113" spans="1:23" ht="66" customHeight="1" x14ac:dyDescent="0.25">
      <c r="A113" s="68" t="s">
        <v>1111</v>
      </c>
      <c r="B113" s="55" t="s">
        <v>757</v>
      </c>
      <c r="C113" s="72" t="s">
        <v>1143</v>
      </c>
      <c r="D113" s="3" t="s">
        <v>1192</v>
      </c>
      <c r="E113" s="16" t="s">
        <v>788</v>
      </c>
      <c r="F113" s="57" t="s">
        <v>54</v>
      </c>
      <c r="G113" s="34">
        <v>0</v>
      </c>
      <c r="H113" s="5"/>
      <c r="I113" s="118"/>
      <c r="J113" s="118"/>
      <c r="K113" s="118"/>
      <c r="L113" s="118"/>
      <c r="M113" s="118"/>
      <c r="N113" s="118"/>
      <c r="O113" s="118"/>
      <c r="P113" s="118"/>
      <c r="Q113" s="120"/>
      <c r="R113" s="91"/>
      <c r="S113" s="116"/>
      <c r="T113" s="116"/>
      <c r="U113" s="116"/>
      <c r="V113" s="116"/>
      <c r="W113" s="116">
        <f t="shared" si="18"/>
        <v>0</v>
      </c>
    </row>
    <row r="114" spans="1:23" ht="52.9" customHeight="1" x14ac:dyDescent="0.25">
      <c r="A114" s="68" t="s">
        <v>1111</v>
      </c>
      <c r="B114" s="55" t="s">
        <v>757</v>
      </c>
      <c r="C114" s="72" t="s">
        <v>1143</v>
      </c>
      <c r="D114" s="3" t="s">
        <v>1192</v>
      </c>
      <c r="E114" s="16" t="s">
        <v>789</v>
      </c>
      <c r="F114" s="57" t="s">
        <v>543</v>
      </c>
      <c r="G114" s="34">
        <v>1</v>
      </c>
      <c r="H114" s="5"/>
      <c r="I114" s="118"/>
      <c r="J114" s="118"/>
      <c r="K114" s="118"/>
      <c r="L114" s="118"/>
      <c r="M114" s="118"/>
      <c r="N114" s="118"/>
      <c r="O114" s="118"/>
      <c r="P114" s="118"/>
      <c r="Q114" s="120"/>
      <c r="R114" s="91"/>
      <c r="S114" s="116"/>
      <c r="T114" s="116"/>
      <c r="U114" s="116"/>
      <c r="V114" s="116"/>
      <c r="W114" s="116">
        <f t="shared" si="18"/>
        <v>0</v>
      </c>
    </row>
    <row r="115" spans="1:23" x14ac:dyDescent="0.25">
      <c r="A115" s="68" t="s">
        <v>1111</v>
      </c>
      <c r="B115" s="28" t="s">
        <v>757</v>
      </c>
      <c r="C115" s="29"/>
      <c r="D115" s="29"/>
      <c r="E115" s="60"/>
      <c r="F115" s="29"/>
      <c r="G115" s="29"/>
      <c r="H115" s="30">
        <f>SUM(H116:H121)</f>
        <v>0</v>
      </c>
      <c r="I115" s="117">
        <f t="shared" ref="I115:V115" si="19">SUM(I116:I121)</f>
        <v>0</v>
      </c>
      <c r="J115" s="117">
        <f t="shared" si="19"/>
        <v>0</v>
      </c>
      <c r="K115" s="117">
        <f t="shared" si="19"/>
        <v>0</v>
      </c>
      <c r="L115" s="117">
        <f t="shared" si="19"/>
        <v>0</v>
      </c>
      <c r="M115" s="117">
        <f t="shared" si="19"/>
        <v>160000</v>
      </c>
      <c r="N115" s="117">
        <f t="shared" si="19"/>
        <v>0</v>
      </c>
      <c r="O115" s="117">
        <f t="shared" si="19"/>
        <v>0</v>
      </c>
      <c r="P115" s="117">
        <f t="shared" si="19"/>
        <v>0</v>
      </c>
      <c r="Q115" s="90">
        <f t="shared" si="19"/>
        <v>300001</v>
      </c>
      <c r="R115" s="90">
        <f t="shared" si="19"/>
        <v>0</v>
      </c>
      <c r="S115" s="117">
        <f t="shared" si="19"/>
        <v>0</v>
      </c>
      <c r="T115" s="117">
        <f t="shared" si="19"/>
        <v>0</v>
      </c>
      <c r="U115" s="117">
        <f t="shared" si="19"/>
        <v>0</v>
      </c>
      <c r="V115" s="117">
        <f t="shared" si="19"/>
        <v>0</v>
      </c>
      <c r="W115" s="117">
        <f t="shared" si="18"/>
        <v>460001</v>
      </c>
    </row>
    <row r="116" spans="1:23" ht="66" customHeight="1" x14ac:dyDescent="0.25">
      <c r="A116" s="68" t="s">
        <v>1111</v>
      </c>
      <c r="B116" s="58" t="s">
        <v>757</v>
      </c>
      <c r="C116" s="72" t="s">
        <v>1143</v>
      </c>
      <c r="D116" s="3" t="s">
        <v>1192</v>
      </c>
      <c r="E116" s="17" t="s">
        <v>1011</v>
      </c>
      <c r="F116" s="57" t="s">
        <v>544</v>
      </c>
      <c r="G116" s="34">
        <v>0</v>
      </c>
      <c r="H116" s="5"/>
      <c r="I116" s="118"/>
      <c r="J116" s="118"/>
      <c r="K116" s="118"/>
      <c r="L116" s="118"/>
      <c r="M116" s="118"/>
      <c r="N116" s="118"/>
      <c r="O116" s="118"/>
      <c r="P116" s="118"/>
      <c r="Q116" s="120"/>
      <c r="R116" s="91"/>
      <c r="S116" s="116"/>
      <c r="T116" s="116"/>
      <c r="U116" s="116"/>
      <c r="V116" s="116"/>
      <c r="W116" s="116">
        <f t="shared" si="18"/>
        <v>0</v>
      </c>
    </row>
    <row r="117" spans="1:23" ht="26.45" customHeight="1" x14ac:dyDescent="0.25">
      <c r="A117" s="68" t="s">
        <v>1111</v>
      </c>
      <c r="B117" s="58" t="s">
        <v>757</v>
      </c>
      <c r="C117" s="72" t="s">
        <v>1143</v>
      </c>
      <c r="D117" s="3" t="s">
        <v>1192</v>
      </c>
      <c r="E117" s="16" t="s">
        <v>859</v>
      </c>
      <c r="F117" s="57" t="s">
        <v>55</v>
      </c>
      <c r="G117" s="34">
        <v>0</v>
      </c>
      <c r="H117" s="5"/>
      <c r="I117" s="118"/>
      <c r="J117" s="118"/>
      <c r="K117" s="118"/>
      <c r="L117" s="118"/>
      <c r="M117" s="118"/>
      <c r="N117" s="118"/>
      <c r="O117" s="118"/>
      <c r="P117" s="118"/>
      <c r="Q117" s="120"/>
      <c r="R117" s="91"/>
      <c r="S117" s="116"/>
      <c r="T117" s="116"/>
      <c r="U117" s="116"/>
      <c r="V117" s="116"/>
      <c r="W117" s="116">
        <f t="shared" si="18"/>
        <v>0</v>
      </c>
    </row>
    <row r="118" spans="1:23" ht="39.6" customHeight="1" x14ac:dyDescent="0.25">
      <c r="A118" s="68" t="s">
        <v>1111</v>
      </c>
      <c r="B118" s="58" t="s">
        <v>757</v>
      </c>
      <c r="C118" s="72" t="s">
        <v>1143</v>
      </c>
      <c r="D118" s="3" t="s">
        <v>1192</v>
      </c>
      <c r="E118" s="17" t="s">
        <v>545</v>
      </c>
      <c r="F118" s="57" t="s">
        <v>56</v>
      </c>
      <c r="G118" s="34">
        <v>5</v>
      </c>
      <c r="H118" s="5"/>
      <c r="I118" s="118"/>
      <c r="J118" s="118"/>
      <c r="K118" s="118"/>
      <c r="L118" s="118"/>
      <c r="M118" s="118"/>
      <c r="N118" s="118"/>
      <c r="O118" s="118"/>
      <c r="P118" s="118"/>
      <c r="Q118" s="120">
        <v>1</v>
      </c>
      <c r="R118" s="91"/>
      <c r="S118" s="116"/>
      <c r="T118" s="116"/>
      <c r="U118" s="116"/>
      <c r="V118" s="116"/>
      <c r="W118" s="116">
        <f t="shared" si="18"/>
        <v>1</v>
      </c>
    </row>
    <row r="119" spans="1:23" ht="52.9" customHeight="1" x14ac:dyDescent="0.25">
      <c r="A119" s="68" t="s">
        <v>1111</v>
      </c>
      <c r="B119" s="58" t="s">
        <v>757</v>
      </c>
      <c r="C119" s="72" t="s">
        <v>1143</v>
      </c>
      <c r="D119" s="3" t="s">
        <v>1192</v>
      </c>
      <c r="E119" s="16" t="s">
        <v>790</v>
      </c>
      <c r="F119" s="57" t="s">
        <v>860</v>
      </c>
      <c r="G119" s="34">
        <v>100</v>
      </c>
      <c r="H119" s="5"/>
      <c r="I119" s="118"/>
      <c r="J119" s="118"/>
      <c r="K119" s="118"/>
      <c r="L119" s="118"/>
      <c r="M119" s="118"/>
      <c r="N119" s="118"/>
      <c r="O119" s="118"/>
      <c r="P119" s="118"/>
      <c r="Q119" s="120"/>
      <c r="R119" s="91"/>
      <c r="S119" s="116"/>
      <c r="T119" s="116"/>
      <c r="U119" s="116"/>
      <c r="V119" s="116"/>
      <c r="W119" s="116">
        <f t="shared" si="18"/>
        <v>0</v>
      </c>
    </row>
    <row r="120" spans="1:23" ht="52.9" customHeight="1" x14ac:dyDescent="0.25">
      <c r="A120" s="68" t="s">
        <v>1111</v>
      </c>
      <c r="B120" s="58" t="s">
        <v>757</v>
      </c>
      <c r="C120" s="72" t="s">
        <v>1143</v>
      </c>
      <c r="D120" s="3" t="s">
        <v>1192</v>
      </c>
      <c r="E120" s="16" t="s">
        <v>546</v>
      </c>
      <c r="F120" s="57" t="s">
        <v>57</v>
      </c>
      <c r="G120" s="34">
        <v>20</v>
      </c>
      <c r="H120" s="5"/>
      <c r="I120" s="118"/>
      <c r="J120" s="118"/>
      <c r="K120" s="118"/>
      <c r="L120" s="118"/>
      <c r="M120" s="118"/>
      <c r="N120" s="118"/>
      <c r="O120" s="118"/>
      <c r="P120" s="118"/>
      <c r="Q120" s="120"/>
      <c r="R120" s="91"/>
      <c r="S120" s="116"/>
      <c r="T120" s="116"/>
      <c r="U120" s="116"/>
      <c r="V120" s="116"/>
      <c r="W120" s="116">
        <f t="shared" si="18"/>
        <v>0</v>
      </c>
    </row>
    <row r="121" spans="1:23" ht="61.5" customHeight="1" x14ac:dyDescent="0.25">
      <c r="A121" s="68" t="s">
        <v>1111</v>
      </c>
      <c r="B121" s="58" t="s">
        <v>757</v>
      </c>
      <c r="C121" s="72" t="s">
        <v>1143</v>
      </c>
      <c r="D121" s="3" t="s">
        <v>1192</v>
      </c>
      <c r="E121" s="16" t="s">
        <v>547</v>
      </c>
      <c r="F121" s="57" t="s">
        <v>548</v>
      </c>
      <c r="G121" s="34">
        <v>16</v>
      </c>
      <c r="H121" s="5"/>
      <c r="I121" s="118"/>
      <c r="J121" s="118"/>
      <c r="K121" s="118"/>
      <c r="L121" s="118"/>
      <c r="M121" s="118">
        <v>160000</v>
      </c>
      <c r="N121" s="118"/>
      <c r="O121" s="118"/>
      <c r="P121" s="118"/>
      <c r="Q121" s="120">
        <f>300000</f>
        <v>300000</v>
      </c>
      <c r="R121" s="91"/>
      <c r="S121" s="116"/>
      <c r="T121" s="116"/>
      <c r="U121" s="116"/>
      <c r="V121" s="116"/>
      <c r="W121" s="116">
        <f t="shared" si="18"/>
        <v>460000</v>
      </c>
    </row>
    <row r="122" spans="1:23" x14ac:dyDescent="0.25">
      <c r="A122" s="63"/>
      <c r="B122" s="59" t="s">
        <v>58</v>
      </c>
      <c r="C122" s="26"/>
      <c r="D122" s="26"/>
      <c r="E122" s="59"/>
      <c r="F122" s="26"/>
      <c r="G122" s="26"/>
      <c r="H122" s="27">
        <f>+H124+H151</f>
        <v>0</v>
      </c>
      <c r="I122" s="107">
        <f t="shared" ref="I122:W122" si="20">+I124+I151</f>
        <v>0</v>
      </c>
      <c r="J122" s="107">
        <f t="shared" si="20"/>
        <v>0</v>
      </c>
      <c r="K122" s="107">
        <f t="shared" si="20"/>
        <v>0</v>
      </c>
      <c r="L122" s="107">
        <f t="shared" si="20"/>
        <v>535000</v>
      </c>
      <c r="M122" s="107">
        <f t="shared" si="20"/>
        <v>0</v>
      </c>
      <c r="N122" s="107">
        <f t="shared" si="20"/>
        <v>0</v>
      </c>
      <c r="O122" s="107">
        <f t="shared" si="20"/>
        <v>172124</v>
      </c>
      <c r="P122" s="107">
        <f t="shared" si="20"/>
        <v>0</v>
      </c>
      <c r="Q122" s="107">
        <f t="shared" si="20"/>
        <v>0</v>
      </c>
      <c r="R122" s="107">
        <f t="shared" si="20"/>
        <v>0</v>
      </c>
      <c r="S122" s="107">
        <f t="shared" si="20"/>
        <v>0</v>
      </c>
      <c r="T122" s="107">
        <f t="shared" si="20"/>
        <v>0</v>
      </c>
      <c r="U122" s="107">
        <f t="shared" si="20"/>
        <v>0</v>
      </c>
      <c r="V122" s="107">
        <f t="shared" si="20"/>
        <v>0</v>
      </c>
      <c r="W122" s="107">
        <f t="shared" si="20"/>
        <v>707124</v>
      </c>
    </row>
    <row r="123" spans="1:23" x14ac:dyDescent="0.25">
      <c r="A123" s="63"/>
      <c r="B123" s="80" t="s">
        <v>1178</v>
      </c>
      <c r="C123" s="81"/>
      <c r="D123" s="81"/>
      <c r="E123" s="82"/>
      <c r="F123" s="81"/>
      <c r="G123" s="81"/>
      <c r="H123" s="83"/>
      <c r="I123" s="108"/>
      <c r="J123" s="108"/>
      <c r="K123" s="108"/>
      <c r="L123" s="108"/>
      <c r="M123" s="108"/>
      <c r="N123" s="108"/>
      <c r="O123" s="108"/>
      <c r="P123" s="108"/>
      <c r="Q123" s="108"/>
      <c r="R123" s="119"/>
      <c r="S123" s="119"/>
      <c r="T123" s="119"/>
      <c r="U123" s="119"/>
      <c r="V123" s="119"/>
      <c r="W123" s="119"/>
    </row>
    <row r="124" spans="1:23" ht="28.15" customHeight="1" x14ac:dyDescent="0.25">
      <c r="A124" s="63"/>
      <c r="B124" s="60" t="s">
        <v>58</v>
      </c>
      <c r="C124" s="29"/>
      <c r="D124" s="29"/>
      <c r="E124" s="60"/>
      <c r="F124" s="29"/>
      <c r="G124" s="29"/>
      <c r="H124" s="30">
        <f>SUM(H125:H150)</f>
        <v>0</v>
      </c>
      <c r="I124" s="117">
        <f t="shared" ref="I124:V124" si="21">SUM(I125:I150)</f>
        <v>0</v>
      </c>
      <c r="J124" s="117">
        <f t="shared" si="21"/>
        <v>0</v>
      </c>
      <c r="K124" s="117">
        <f t="shared" si="21"/>
        <v>0</v>
      </c>
      <c r="L124" s="117">
        <f t="shared" si="21"/>
        <v>505000</v>
      </c>
      <c r="M124" s="117">
        <f t="shared" si="21"/>
        <v>0</v>
      </c>
      <c r="N124" s="117">
        <f t="shared" si="21"/>
        <v>0</v>
      </c>
      <c r="O124" s="117">
        <f>SUM(O125:O150)</f>
        <v>172124</v>
      </c>
      <c r="P124" s="117">
        <f t="shared" si="21"/>
        <v>0</v>
      </c>
      <c r="Q124" s="117">
        <f t="shared" si="21"/>
        <v>0</v>
      </c>
      <c r="R124" s="117">
        <f t="shared" si="21"/>
        <v>0</v>
      </c>
      <c r="S124" s="117">
        <f t="shared" si="21"/>
        <v>0</v>
      </c>
      <c r="T124" s="117">
        <f t="shared" si="21"/>
        <v>0</v>
      </c>
      <c r="U124" s="117">
        <f t="shared" si="21"/>
        <v>0</v>
      </c>
      <c r="V124" s="117">
        <f t="shared" si="21"/>
        <v>0</v>
      </c>
      <c r="W124" s="117">
        <f t="shared" ref="W124:W156" si="22">+H124+I124+J124+K124+L124+M124+N124+O124+P124+Q124+R124+S124+T124+U124+V124</f>
        <v>677124</v>
      </c>
    </row>
    <row r="125" spans="1:23" ht="39.6" customHeight="1" x14ac:dyDescent="0.25">
      <c r="A125" s="68" t="s">
        <v>1115</v>
      </c>
      <c r="B125" s="58" t="s">
        <v>58</v>
      </c>
      <c r="C125" s="72" t="s">
        <v>1150</v>
      </c>
      <c r="D125" s="3"/>
      <c r="E125" s="57" t="s">
        <v>665</v>
      </c>
      <c r="F125" s="57" t="s">
        <v>673</v>
      </c>
      <c r="G125" s="72">
        <v>1</v>
      </c>
      <c r="H125" s="5"/>
      <c r="I125" s="118"/>
      <c r="J125" s="118"/>
      <c r="K125" s="118"/>
      <c r="L125" s="118">
        <v>500</v>
      </c>
      <c r="M125" s="118"/>
      <c r="N125" s="118"/>
      <c r="O125" s="118"/>
      <c r="P125" s="118"/>
      <c r="Q125" s="118"/>
      <c r="R125" s="116"/>
      <c r="S125" s="116"/>
      <c r="T125" s="116"/>
      <c r="U125" s="116"/>
      <c r="V125" s="116"/>
      <c r="W125" s="116">
        <f t="shared" si="22"/>
        <v>500</v>
      </c>
    </row>
    <row r="126" spans="1:23" ht="52.9" customHeight="1" x14ac:dyDescent="0.25">
      <c r="A126" s="68" t="s">
        <v>1115</v>
      </c>
      <c r="B126" s="58" t="s">
        <v>58</v>
      </c>
      <c r="C126" s="72" t="s">
        <v>1150</v>
      </c>
      <c r="D126" s="3"/>
      <c r="E126" s="57" t="s">
        <v>791</v>
      </c>
      <c r="F126" s="57" t="s">
        <v>686</v>
      </c>
      <c r="G126" s="72">
        <v>1</v>
      </c>
      <c r="H126" s="5"/>
      <c r="I126" s="118"/>
      <c r="J126" s="118"/>
      <c r="K126" s="118"/>
      <c r="L126" s="118">
        <f>100000+260000</f>
        <v>360000</v>
      </c>
      <c r="M126" s="118"/>
      <c r="N126" s="118"/>
      <c r="O126" s="118">
        <v>23124</v>
      </c>
      <c r="P126" s="118"/>
      <c r="Q126" s="118"/>
      <c r="R126" s="116"/>
      <c r="S126" s="116"/>
      <c r="T126" s="116"/>
      <c r="U126" s="116"/>
      <c r="V126" s="116"/>
      <c r="W126" s="116">
        <f t="shared" si="22"/>
        <v>383124</v>
      </c>
    </row>
    <row r="127" spans="1:23" ht="26.45" customHeight="1" x14ac:dyDescent="0.25">
      <c r="A127" s="68" t="s">
        <v>1115</v>
      </c>
      <c r="B127" s="58" t="s">
        <v>58</v>
      </c>
      <c r="C127" s="72" t="s">
        <v>1150</v>
      </c>
      <c r="D127" s="3"/>
      <c r="E127" s="57" t="s">
        <v>59</v>
      </c>
      <c r="F127" s="57" t="s">
        <v>60</v>
      </c>
      <c r="G127" s="72">
        <v>6</v>
      </c>
      <c r="H127" s="5"/>
      <c r="I127" s="118"/>
      <c r="J127" s="118"/>
      <c r="K127" s="118"/>
      <c r="L127" s="118">
        <v>500</v>
      </c>
      <c r="M127" s="118"/>
      <c r="N127" s="118"/>
      <c r="O127" s="118"/>
      <c r="P127" s="118"/>
      <c r="Q127" s="118"/>
      <c r="R127" s="116"/>
      <c r="S127" s="116"/>
      <c r="T127" s="116"/>
      <c r="U127" s="116"/>
      <c r="V127" s="116"/>
      <c r="W127" s="116">
        <f t="shared" si="22"/>
        <v>500</v>
      </c>
    </row>
    <row r="128" spans="1:23" ht="26.45" customHeight="1" x14ac:dyDescent="0.25">
      <c r="A128" s="68" t="s">
        <v>1115</v>
      </c>
      <c r="B128" s="58" t="s">
        <v>58</v>
      </c>
      <c r="C128" s="72" t="s">
        <v>1150</v>
      </c>
      <c r="D128" s="3"/>
      <c r="E128" s="57" t="s">
        <v>642</v>
      </c>
      <c r="F128" s="57" t="s">
        <v>61</v>
      </c>
      <c r="G128" s="72">
        <v>0</v>
      </c>
      <c r="H128" s="5"/>
      <c r="I128" s="118"/>
      <c r="J128" s="118"/>
      <c r="K128" s="118"/>
      <c r="L128" s="118"/>
      <c r="M128" s="118"/>
      <c r="N128" s="118"/>
      <c r="O128" s="118"/>
      <c r="P128" s="118"/>
      <c r="Q128" s="118"/>
      <c r="R128" s="116"/>
      <c r="S128" s="116"/>
      <c r="T128" s="116"/>
      <c r="U128" s="116"/>
      <c r="V128" s="116"/>
      <c r="W128" s="116">
        <f t="shared" si="22"/>
        <v>0</v>
      </c>
    </row>
    <row r="129" spans="1:23" ht="39.6" customHeight="1" x14ac:dyDescent="0.25">
      <c r="A129" s="68" t="s">
        <v>1115</v>
      </c>
      <c r="B129" s="58" t="s">
        <v>58</v>
      </c>
      <c r="C129" s="72" t="s">
        <v>1150</v>
      </c>
      <c r="D129" s="3"/>
      <c r="E129" s="57" t="s">
        <v>643</v>
      </c>
      <c r="F129" s="57" t="s">
        <v>674</v>
      </c>
      <c r="G129" s="72">
        <v>8</v>
      </c>
      <c r="H129" s="5"/>
      <c r="I129" s="118"/>
      <c r="J129" s="118"/>
      <c r="K129" s="118"/>
      <c r="L129" s="118">
        <v>16000</v>
      </c>
      <c r="M129" s="118"/>
      <c r="N129" s="118"/>
      <c r="O129" s="118"/>
      <c r="P129" s="118"/>
      <c r="Q129" s="118"/>
      <c r="R129" s="116"/>
      <c r="S129" s="116"/>
      <c r="T129" s="116"/>
      <c r="U129" s="116"/>
      <c r="V129" s="116"/>
      <c r="W129" s="116">
        <f t="shared" si="22"/>
        <v>16000</v>
      </c>
    </row>
    <row r="130" spans="1:23" ht="39.6" customHeight="1" x14ac:dyDescent="0.25">
      <c r="A130" s="68" t="s">
        <v>1115</v>
      </c>
      <c r="B130" s="58" t="s">
        <v>58</v>
      </c>
      <c r="C130" s="72" t="s">
        <v>1150</v>
      </c>
      <c r="D130" s="3"/>
      <c r="E130" s="57" t="s">
        <v>675</v>
      </c>
      <c r="F130" s="57" t="s">
        <v>24</v>
      </c>
      <c r="G130" s="72">
        <v>1</v>
      </c>
      <c r="H130" s="5"/>
      <c r="I130" s="118"/>
      <c r="J130" s="118"/>
      <c r="K130" s="118"/>
      <c r="L130" s="118">
        <v>5000</v>
      </c>
      <c r="M130" s="118"/>
      <c r="N130" s="118"/>
      <c r="O130" s="118"/>
      <c r="P130" s="118"/>
      <c r="Q130" s="118"/>
      <c r="R130" s="116"/>
      <c r="S130" s="116"/>
      <c r="T130" s="116"/>
      <c r="U130" s="116"/>
      <c r="V130" s="116"/>
      <c r="W130" s="116">
        <f t="shared" si="22"/>
        <v>5000</v>
      </c>
    </row>
    <row r="131" spans="1:23" ht="39.6" customHeight="1" x14ac:dyDescent="0.25">
      <c r="A131" s="68" t="s">
        <v>1115</v>
      </c>
      <c r="B131" s="58" t="s">
        <v>58</v>
      </c>
      <c r="C131" s="72" t="s">
        <v>1150</v>
      </c>
      <c r="D131" s="3"/>
      <c r="E131" s="57" t="s">
        <v>876</v>
      </c>
      <c r="F131" s="57" t="s">
        <v>676</v>
      </c>
      <c r="G131" s="72">
        <v>10</v>
      </c>
      <c r="H131" s="5"/>
      <c r="I131" s="118"/>
      <c r="J131" s="118"/>
      <c r="K131" s="118"/>
      <c r="L131" s="118"/>
      <c r="M131" s="118"/>
      <c r="N131" s="118"/>
      <c r="O131" s="118">
        <v>117000</v>
      </c>
      <c r="P131" s="118"/>
      <c r="Q131" s="118"/>
      <c r="R131" s="116"/>
      <c r="S131" s="116"/>
      <c r="T131" s="116"/>
      <c r="U131" s="116"/>
      <c r="V131" s="116"/>
      <c r="W131" s="116">
        <f t="shared" si="22"/>
        <v>117000</v>
      </c>
    </row>
    <row r="132" spans="1:23" ht="26.45" customHeight="1" x14ac:dyDescent="0.25">
      <c r="A132" s="68" t="s">
        <v>1115</v>
      </c>
      <c r="B132" s="58" t="s">
        <v>58</v>
      </c>
      <c r="C132" s="72" t="s">
        <v>1150</v>
      </c>
      <c r="D132" s="3"/>
      <c r="E132" s="57" t="s">
        <v>677</v>
      </c>
      <c r="F132" s="57" t="s">
        <v>678</v>
      </c>
      <c r="G132" s="72">
        <v>1</v>
      </c>
      <c r="H132" s="5"/>
      <c r="I132" s="118"/>
      <c r="J132" s="118"/>
      <c r="K132" s="118"/>
      <c r="L132" s="118">
        <v>20000</v>
      </c>
      <c r="M132" s="118"/>
      <c r="N132" s="118"/>
      <c r="O132" s="118"/>
      <c r="P132" s="118"/>
      <c r="Q132" s="118"/>
      <c r="R132" s="116"/>
      <c r="S132" s="116"/>
      <c r="T132" s="116"/>
      <c r="U132" s="116"/>
      <c r="V132" s="116"/>
      <c r="W132" s="116">
        <f t="shared" si="22"/>
        <v>20000</v>
      </c>
    </row>
    <row r="133" spans="1:23" ht="26.45" customHeight="1" x14ac:dyDescent="0.25">
      <c r="A133" s="68" t="s">
        <v>1115</v>
      </c>
      <c r="B133" s="58" t="s">
        <v>58</v>
      </c>
      <c r="C133" s="72" t="s">
        <v>1150</v>
      </c>
      <c r="D133" s="3"/>
      <c r="E133" s="57" t="s">
        <v>644</v>
      </c>
      <c r="F133" s="57" t="s">
        <v>679</v>
      </c>
      <c r="G133" s="72">
        <v>1</v>
      </c>
      <c r="H133" s="5"/>
      <c r="I133" s="118"/>
      <c r="J133" s="118"/>
      <c r="K133" s="118"/>
      <c r="L133" s="118">
        <v>2000</v>
      </c>
      <c r="M133" s="118"/>
      <c r="N133" s="118"/>
      <c r="O133" s="118"/>
      <c r="P133" s="118"/>
      <c r="Q133" s="118"/>
      <c r="R133" s="116"/>
      <c r="S133" s="116"/>
      <c r="T133" s="116"/>
      <c r="U133" s="116"/>
      <c r="V133" s="116"/>
      <c r="W133" s="116">
        <f t="shared" si="22"/>
        <v>2000</v>
      </c>
    </row>
    <row r="134" spans="1:23" ht="26.45" customHeight="1" x14ac:dyDescent="0.25">
      <c r="A134" s="68" t="s">
        <v>1115</v>
      </c>
      <c r="B134" s="58" t="s">
        <v>58</v>
      </c>
      <c r="C134" s="72" t="s">
        <v>1150</v>
      </c>
      <c r="D134" s="3"/>
      <c r="E134" s="57" t="s">
        <v>645</v>
      </c>
      <c r="F134" s="57" t="s">
        <v>666</v>
      </c>
      <c r="G134" s="72">
        <v>25</v>
      </c>
      <c r="H134" s="5"/>
      <c r="I134" s="118"/>
      <c r="J134" s="118"/>
      <c r="K134" s="118"/>
      <c r="L134" s="118">
        <v>20000</v>
      </c>
      <c r="M134" s="118"/>
      <c r="N134" s="118"/>
      <c r="O134" s="118"/>
      <c r="P134" s="118"/>
      <c r="Q134" s="118"/>
      <c r="R134" s="116"/>
      <c r="S134" s="116"/>
      <c r="T134" s="116"/>
      <c r="U134" s="116"/>
      <c r="V134" s="116"/>
      <c r="W134" s="116">
        <f t="shared" si="22"/>
        <v>20000</v>
      </c>
    </row>
    <row r="135" spans="1:23" ht="52.9" customHeight="1" x14ac:dyDescent="0.25">
      <c r="A135" s="68" t="s">
        <v>1115</v>
      </c>
      <c r="B135" s="58" t="s">
        <v>58</v>
      </c>
      <c r="C135" s="72" t="s">
        <v>1150</v>
      </c>
      <c r="D135" s="3"/>
      <c r="E135" s="57" t="s">
        <v>646</v>
      </c>
      <c r="F135" s="57" t="s">
        <v>667</v>
      </c>
      <c r="G135" s="72">
        <v>3</v>
      </c>
      <c r="H135" s="5"/>
      <c r="I135" s="118"/>
      <c r="J135" s="118"/>
      <c r="K135" s="118"/>
      <c r="L135" s="118">
        <v>10000</v>
      </c>
      <c r="M135" s="118"/>
      <c r="N135" s="118"/>
      <c r="P135" s="118"/>
      <c r="Q135" s="118"/>
      <c r="R135" s="116"/>
      <c r="S135" s="116"/>
      <c r="T135" s="116"/>
      <c r="U135" s="116"/>
      <c r="V135" s="116"/>
      <c r="W135" s="116">
        <f>+H135+I135+J135+K135+L135+M135+N135+O131+P135+Q135+R135+S135+T135+U135+V135</f>
        <v>127000</v>
      </c>
    </row>
    <row r="136" spans="1:23" ht="39.6" customHeight="1" x14ac:dyDescent="0.25">
      <c r="A136" s="68" t="s">
        <v>1115</v>
      </c>
      <c r="B136" s="58" t="s">
        <v>58</v>
      </c>
      <c r="C136" s="72" t="s">
        <v>1150</v>
      </c>
      <c r="D136" s="3"/>
      <c r="E136" s="57" t="s">
        <v>647</v>
      </c>
      <c r="F136" s="57" t="s">
        <v>668</v>
      </c>
      <c r="G136" s="72">
        <v>3</v>
      </c>
      <c r="H136" s="5"/>
      <c r="I136" s="118"/>
      <c r="J136" s="118"/>
      <c r="K136" s="118"/>
      <c r="L136" s="118"/>
      <c r="M136" s="118"/>
      <c r="N136" s="118"/>
      <c r="O136" s="118">
        <v>22000</v>
      </c>
      <c r="P136" s="118"/>
      <c r="Q136" s="118"/>
      <c r="R136" s="116"/>
      <c r="S136" s="116"/>
      <c r="T136" s="116"/>
      <c r="U136" s="116"/>
      <c r="V136" s="116"/>
      <c r="W136" s="116">
        <f t="shared" si="22"/>
        <v>22000</v>
      </c>
    </row>
    <row r="137" spans="1:23" ht="39.6" customHeight="1" x14ac:dyDescent="0.25">
      <c r="A137" s="68" t="s">
        <v>1115</v>
      </c>
      <c r="B137" s="58" t="s">
        <v>58</v>
      </c>
      <c r="C137" s="72" t="s">
        <v>1150</v>
      </c>
      <c r="D137" s="3"/>
      <c r="E137" s="57" t="s">
        <v>648</v>
      </c>
      <c r="F137" s="57" t="s">
        <v>649</v>
      </c>
      <c r="G137" s="72">
        <v>1</v>
      </c>
      <c r="H137" s="5"/>
      <c r="I137" s="118"/>
      <c r="J137" s="118"/>
      <c r="K137" s="118"/>
      <c r="L137" s="126">
        <v>10000</v>
      </c>
      <c r="M137" s="118"/>
      <c r="N137" s="118"/>
      <c r="O137" s="118"/>
      <c r="P137" s="118"/>
      <c r="Q137" s="118"/>
      <c r="R137" s="116"/>
      <c r="S137" s="116"/>
      <c r="T137" s="116"/>
      <c r="U137" s="116"/>
      <c r="V137" s="116"/>
      <c r="W137" s="116">
        <f t="shared" si="22"/>
        <v>10000</v>
      </c>
    </row>
    <row r="138" spans="1:23" ht="66" customHeight="1" x14ac:dyDescent="0.25">
      <c r="A138" s="68" t="s">
        <v>1115</v>
      </c>
      <c r="B138" s="58" t="s">
        <v>58</v>
      </c>
      <c r="C138" s="72" t="s">
        <v>1150</v>
      </c>
      <c r="D138" s="3"/>
      <c r="E138" s="57" t="s">
        <v>669</v>
      </c>
      <c r="F138" s="57" t="s">
        <v>24</v>
      </c>
      <c r="G138" s="72">
        <v>0</v>
      </c>
      <c r="H138" s="5"/>
      <c r="I138" s="118"/>
      <c r="J138" s="118"/>
      <c r="K138" s="118"/>
      <c r="L138" s="118"/>
      <c r="M138" s="118"/>
      <c r="N138" s="118"/>
      <c r="O138" s="118"/>
      <c r="P138" s="118"/>
      <c r="Q138" s="118"/>
      <c r="R138" s="116"/>
      <c r="S138" s="116"/>
      <c r="T138" s="116"/>
      <c r="U138" s="116"/>
      <c r="V138" s="116"/>
      <c r="W138" s="116">
        <f t="shared" si="22"/>
        <v>0</v>
      </c>
    </row>
    <row r="139" spans="1:23" ht="39.6" customHeight="1" x14ac:dyDescent="0.25">
      <c r="A139" s="68" t="s">
        <v>1115</v>
      </c>
      <c r="B139" s="58" t="s">
        <v>58</v>
      </c>
      <c r="C139" s="72" t="s">
        <v>1150</v>
      </c>
      <c r="D139" s="3"/>
      <c r="E139" s="57" t="s">
        <v>680</v>
      </c>
      <c r="F139" s="57" t="s">
        <v>65</v>
      </c>
      <c r="G139" s="72">
        <v>1</v>
      </c>
      <c r="H139" s="5"/>
      <c r="I139" s="118"/>
      <c r="J139" s="118"/>
      <c r="K139" s="118"/>
      <c r="L139" s="118">
        <v>10000</v>
      </c>
      <c r="M139" s="118"/>
      <c r="N139" s="118"/>
      <c r="O139" s="118"/>
      <c r="P139" s="118"/>
      <c r="Q139" s="118"/>
      <c r="R139" s="116"/>
      <c r="S139" s="116"/>
      <c r="T139" s="116"/>
      <c r="U139" s="116"/>
      <c r="V139" s="116"/>
      <c r="W139" s="116">
        <f t="shared" si="22"/>
        <v>10000</v>
      </c>
    </row>
    <row r="140" spans="1:23" ht="26.45" customHeight="1" x14ac:dyDescent="0.25">
      <c r="A140" s="68" t="s">
        <v>1115</v>
      </c>
      <c r="B140" s="58" t="s">
        <v>58</v>
      </c>
      <c r="C140" s="72" t="s">
        <v>1150</v>
      </c>
      <c r="D140" s="3"/>
      <c r="E140" s="57" t="s">
        <v>650</v>
      </c>
      <c r="F140" s="57" t="s">
        <v>66</v>
      </c>
      <c r="G140" s="72">
        <v>3</v>
      </c>
      <c r="H140" s="5"/>
      <c r="I140" s="118"/>
      <c r="J140" s="118"/>
      <c r="K140" s="118"/>
      <c r="L140" s="126">
        <v>30000</v>
      </c>
      <c r="M140" s="118"/>
      <c r="N140" s="118"/>
      <c r="O140" s="118">
        <v>5000</v>
      </c>
      <c r="P140" s="118"/>
      <c r="Q140" s="118"/>
      <c r="R140" s="116"/>
      <c r="S140" s="116"/>
      <c r="T140" s="116"/>
      <c r="U140" s="116"/>
      <c r="V140" s="116"/>
      <c r="W140" s="116">
        <f t="shared" si="22"/>
        <v>35000</v>
      </c>
    </row>
    <row r="141" spans="1:23" ht="26.45" customHeight="1" x14ac:dyDescent="0.25">
      <c r="A141" s="68" t="s">
        <v>1115</v>
      </c>
      <c r="B141" s="58" t="s">
        <v>58</v>
      </c>
      <c r="C141" s="72" t="s">
        <v>1150</v>
      </c>
      <c r="D141" s="3"/>
      <c r="E141" s="57" t="s">
        <v>681</v>
      </c>
      <c r="F141" s="57" t="s">
        <v>682</v>
      </c>
      <c r="G141" s="72">
        <v>9</v>
      </c>
      <c r="H141" s="5"/>
      <c r="I141" s="118"/>
      <c r="J141" s="118"/>
      <c r="K141" s="118"/>
      <c r="L141" s="118"/>
      <c r="M141" s="118"/>
      <c r="N141" s="118"/>
      <c r="O141" s="118">
        <v>5000</v>
      </c>
      <c r="P141" s="118"/>
      <c r="Q141" s="118"/>
      <c r="R141" s="116"/>
      <c r="S141" s="116"/>
      <c r="T141" s="116"/>
      <c r="U141" s="116"/>
      <c r="V141" s="116"/>
      <c r="W141" s="116">
        <f t="shared" si="22"/>
        <v>5000</v>
      </c>
    </row>
    <row r="142" spans="1:23" s="56" customFormat="1" ht="52.9" customHeight="1" x14ac:dyDescent="0.25">
      <c r="A142" s="67" t="s">
        <v>1115</v>
      </c>
      <c r="B142" s="58" t="s">
        <v>58</v>
      </c>
      <c r="C142" s="72" t="s">
        <v>1150</v>
      </c>
      <c r="D142" s="3"/>
      <c r="E142" s="57" t="s">
        <v>651</v>
      </c>
      <c r="F142" s="57" t="s">
        <v>653</v>
      </c>
      <c r="G142" s="72">
        <v>0</v>
      </c>
      <c r="H142" s="5"/>
      <c r="I142" s="118"/>
      <c r="J142" s="118"/>
      <c r="K142" s="118"/>
      <c r="L142" s="118">
        <v>0</v>
      </c>
      <c r="M142" s="118"/>
      <c r="N142" s="118"/>
      <c r="O142" s="118"/>
      <c r="P142" s="118"/>
      <c r="Q142" s="118"/>
      <c r="R142" s="112"/>
      <c r="S142" s="112"/>
      <c r="T142" s="112"/>
      <c r="U142" s="112"/>
      <c r="V142" s="112"/>
      <c r="W142" s="112">
        <f t="shared" si="22"/>
        <v>0</v>
      </c>
    </row>
    <row r="143" spans="1:23" ht="39.6" customHeight="1" x14ac:dyDescent="0.25">
      <c r="A143" s="68" t="s">
        <v>1115</v>
      </c>
      <c r="B143" s="58" t="s">
        <v>58</v>
      </c>
      <c r="C143" s="72" t="s">
        <v>1150</v>
      </c>
      <c r="D143" s="3"/>
      <c r="E143" s="57" t="s">
        <v>652</v>
      </c>
      <c r="F143" s="57" t="s">
        <v>357</v>
      </c>
      <c r="G143" s="72">
        <v>1</v>
      </c>
      <c r="H143" s="5"/>
      <c r="I143" s="118"/>
      <c r="J143" s="118"/>
      <c r="K143" s="118"/>
      <c r="L143" s="118">
        <v>1000</v>
      </c>
      <c r="M143" s="118"/>
      <c r="N143" s="118"/>
      <c r="O143" s="118"/>
      <c r="P143" s="118"/>
      <c r="Q143" s="118"/>
      <c r="R143" s="116"/>
      <c r="S143" s="116"/>
      <c r="T143" s="116"/>
      <c r="U143" s="116"/>
      <c r="V143" s="116"/>
      <c r="W143" s="116">
        <f t="shared" si="22"/>
        <v>1000</v>
      </c>
    </row>
    <row r="144" spans="1:23" ht="39.6" customHeight="1" x14ac:dyDescent="0.25">
      <c r="A144" s="68" t="s">
        <v>1115</v>
      </c>
      <c r="B144" s="58" t="s">
        <v>58</v>
      </c>
      <c r="C144" s="72" t="s">
        <v>1150</v>
      </c>
      <c r="D144" s="3"/>
      <c r="E144" s="57" t="s">
        <v>670</v>
      </c>
      <c r="F144" s="57" t="s">
        <v>654</v>
      </c>
      <c r="G144" s="72">
        <v>0</v>
      </c>
      <c r="H144" s="5"/>
      <c r="I144" s="118"/>
      <c r="J144" s="118"/>
      <c r="K144" s="118"/>
      <c r="L144" s="118"/>
      <c r="M144" s="118"/>
      <c r="N144" s="118"/>
      <c r="O144" s="118"/>
      <c r="P144" s="118"/>
      <c r="Q144" s="118"/>
      <c r="R144" s="116"/>
      <c r="S144" s="116"/>
      <c r="T144" s="116"/>
      <c r="U144" s="116"/>
      <c r="V144" s="116"/>
      <c r="W144" s="116">
        <f t="shared" si="22"/>
        <v>0</v>
      </c>
    </row>
    <row r="145" spans="1:23" ht="39.6" customHeight="1" x14ac:dyDescent="0.25">
      <c r="A145" s="68" t="s">
        <v>1115</v>
      </c>
      <c r="B145" s="58" t="s">
        <v>58</v>
      </c>
      <c r="C145" s="72" t="s">
        <v>1150</v>
      </c>
      <c r="D145" s="3"/>
      <c r="E145" s="57" t="s">
        <v>683</v>
      </c>
      <c r="F145" s="57" t="s">
        <v>684</v>
      </c>
      <c r="G145" s="72">
        <v>2</v>
      </c>
      <c r="H145" s="5"/>
      <c r="I145" s="118"/>
      <c r="J145" s="118"/>
      <c r="K145" s="118"/>
      <c r="L145" s="118">
        <v>10000</v>
      </c>
      <c r="M145" s="118"/>
      <c r="N145" s="118"/>
      <c r="O145" s="118"/>
      <c r="P145" s="118"/>
      <c r="Q145" s="118"/>
      <c r="R145" s="116"/>
      <c r="S145" s="116"/>
      <c r="T145" s="116"/>
      <c r="U145" s="116"/>
      <c r="V145" s="116"/>
      <c r="W145" s="116">
        <f t="shared" si="22"/>
        <v>10000</v>
      </c>
    </row>
    <row r="146" spans="1:23" ht="52.9" customHeight="1" x14ac:dyDescent="0.25">
      <c r="A146" s="68" t="s">
        <v>1115</v>
      </c>
      <c r="B146" s="58" t="s">
        <v>58</v>
      </c>
      <c r="C146" s="72" t="s">
        <v>1150</v>
      </c>
      <c r="D146" s="3"/>
      <c r="E146" s="57" t="s">
        <v>655</v>
      </c>
      <c r="F146" s="57" t="s">
        <v>656</v>
      </c>
      <c r="G146" s="72">
        <v>0</v>
      </c>
      <c r="H146" s="5"/>
      <c r="I146" s="118"/>
      <c r="J146" s="118"/>
      <c r="K146" s="118"/>
      <c r="L146" s="118"/>
      <c r="M146" s="118"/>
      <c r="N146" s="118"/>
      <c r="O146" s="118"/>
      <c r="P146" s="118"/>
      <c r="Q146" s="118"/>
      <c r="R146" s="116"/>
      <c r="S146" s="116"/>
      <c r="T146" s="116"/>
      <c r="U146" s="116"/>
      <c r="V146" s="116"/>
      <c r="W146" s="116">
        <f t="shared" si="22"/>
        <v>0</v>
      </c>
    </row>
    <row r="147" spans="1:23" ht="26.45" customHeight="1" x14ac:dyDescent="0.25">
      <c r="A147" s="68" t="s">
        <v>1115</v>
      </c>
      <c r="B147" s="58" t="s">
        <v>58</v>
      </c>
      <c r="C147" s="72" t="s">
        <v>1150</v>
      </c>
      <c r="D147" s="3"/>
      <c r="E147" s="57" t="s">
        <v>657</v>
      </c>
      <c r="F147" s="57" t="s">
        <v>68</v>
      </c>
      <c r="G147" s="72">
        <v>0</v>
      </c>
      <c r="H147" s="5"/>
      <c r="I147" s="118"/>
      <c r="J147" s="118"/>
      <c r="K147" s="118"/>
      <c r="L147" s="118"/>
      <c r="M147" s="118"/>
      <c r="N147" s="118"/>
      <c r="O147" s="118"/>
      <c r="P147" s="118"/>
      <c r="Q147" s="118"/>
      <c r="R147" s="116"/>
      <c r="S147" s="116"/>
      <c r="T147" s="116"/>
      <c r="U147" s="116"/>
      <c r="V147" s="116"/>
      <c r="W147" s="116">
        <f t="shared" si="22"/>
        <v>0</v>
      </c>
    </row>
    <row r="148" spans="1:23" ht="39.6" customHeight="1" x14ac:dyDescent="0.25">
      <c r="A148" s="68" t="s">
        <v>1115</v>
      </c>
      <c r="B148" s="58" t="s">
        <v>58</v>
      </c>
      <c r="C148" s="72" t="s">
        <v>1150</v>
      </c>
      <c r="D148" s="3"/>
      <c r="E148" s="57" t="s">
        <v>658</v>
      </c>
      <c r="F148" s="57" t="s">
        <v>671</v>
      </c>
      <c r="G148" s="72">
        <v>0</v>
      </c>
      <c r="H148" s="5"/>
      <c r="I148" s="118"/>
      <c r="J148" s="118"/>
      <c r="K148" s="118"/>
      <c r="L148" s="118"/>
      <c r="M148" s="118"/>
      <c r="N148" s="118"/>
      <c r="O148" s="118"/>
      <c r="P148" s="118"/>
      <c r="Q148" s="118"/>
      <c r="R148" s="116"/>
      <c r="S148" s="116"/>
      <c r="T148" s="116"/>
      <c r="U148" s="116"/>
      <c r="V148" s="116"/>
      <c r="W148" s="116">
        <f t="shared" si="22"/>
        <v>0</v>
      </c>
    </row>
    <row r="149" spans="1:23" ht="52.9" customHeight="1" x14ac:dyDescent="0.25">
      <c r="A149" s="68" t="s">
        <v>1115</v>
      </c>
      <c r="B149" s="58" t="s">
        <v>58</v>
      </c>
      <c r="C149" s="72" t="s">
        <v>1150</v>
      </c>
      <c r="D149" s="3"/>
      <c r="E149" s="57" t="s">
        <v>659</v>
      </c>
      <c r="F149" s="57" t="s">
        <v>63</v>
      </c>
      <c r="G149" s="72">
        <v>0</v>
      </c>
      <c r="H149" s="5"/>
      <c r="I149" s="118"/>
      <c r="J149" s="118"/>
      <c r="K149" s="118"/>
      <c r="L149" s="118"/>
      <c r="M149" s="118"/>
      <c r="N149" s="118"/>
      <c r="O149" s="118"/>
      <c r="P149" s="118"/>
      <c r="Q149" s="118"/>
      <c r="R149" s="116"/>
      <c r="S149" s="116"/>
      <c r="T149" s="116"/>
      <c r="U149" s="116"/>
      <c r="V149" s="116"/>
      <c r="W149" s="116">
        <f t="shared" si="22"/>
        <v>0</v>
      </c>
    </row>
    <row r="150" spans="1:23" ht="39.6" customHeight="1" x14ac:dyDescent="0.25">
      <c r="A150" s="68" t="s">
        <v>1115</v>
      </c>
      <c r="B150" s="58" t="s">
        <v>58</v>
      </c>
      <c r="C150" s="72" t="s">
        <v>1150</v>
      </c>
      <c r="D150" s="3"/>
      <c r="E150" s="57" t="s">
        <v>1030</v>
      </c>
      <c r="F150" s="57" t="s">
        <v>173</v>
      </c>
      <c r="G150" s="72">
        <v>1</v>
      </c>
      <c r="H150" s="5"/>
      <c r="I150" s="118"/>
      <c r="J150" s="118"/>
      <c r="K150" s="118"/>
      <c r="L150" s="126">
        <v>10000</v>
      </c>
      <c r="M150" s="118"/>
      <c r="N150" s="118"/>
      <c r="O150" s="118"/>
      <c r="P150" s="118"/>
      <c r="Q150" s="118"/>
      <c r="R150" s="116"/>
      <c r="S150" s="116"/>
      <c r="T150" s="116"/>
      <c r="U150" s="116"/>
      <c r="V150" s="116"/>
      <c r="W150" s="116">
        <f t="shared" si="22"/>
        <v>10000</v>
      </c>
    </row>
    <row r="151" spans="1:23" x14ac:dyDescent="0.25">
      <c r="A151" s="68" t="s">
        <v>1115</v>
      </c>
      <c r="B151" s="28" t="s">
        <v>58</v>
      </c>
      <c r="C151" s="29"/>
      <c r="D151" s="29"/>
      <c r="E151" s="60"/>
      <c r="F151" s="29"/>
      <c r="G151" s="29"/>
      <c r="H151" s="30">
        <f>SUM(H152:H156)</f>
        <v>0</v>
      </c>
      <c r="I151" s="117">
        <f t="shared" ref="I151:V151" si="23">SUM(I152:I156)</f>
        <v>0</v>
      </c>
      <c r="J151" s="117">
        <f t="shared" si="23"/>
        <v>0</v>
      </c>
      <c r="K151" s="117">
        <f t="shared" si="23"/>
        <v>0</v>
      </c>
      <c r="L151" s="117">
        <f t="shared" si="23"/>
        <v>30000</v>
      </c>
      <c r="M151" s="117">
        <f t="shared" si="23"/>
        <v>0</v>
      </c>
      <c r="N151" s="117">
        <f t="shared" si="23"/>
        <v>0</v>
      </c>
      <c r="O151" s="117">
        <f t="shared" si="23"/>
        <v>0</v>
      </c>
      <c r="P151" s="117">
        <f t="shared" si="23"/>
        <v>0</v>
      </c>
      <c r="Q151" s="117">
        <f t="shared" si="23"/>
        <v>0</v>
      </c>
      <c r="R151" s="117">
        <f t="shared" si="23"/>
        <v>0</v>
      </c>
      <c r="S151" s="117">
        <f t="shared" si="23"/>
        <v>0</v>
      </c>
      <c r="T151" s="117">
        <f t="shared" si="23"/>
        <v>0</v>
      </c>
      <c r="U151" s="117">
        <f t="shared" si="23"/>
        <v>0</v>
      </c>
      <c r="V151" s="117">
        <f t="shared" si="23"/>
        <v>0</v>
      </c>
      <c r="W151" s="117">
        <f t="shared" si="22"/>
        <v>30000</v>
      </c>
    </row>
    <row r="152" spans="1:23" ht="52.9" customHeight="1" x14ac:dyDescent="0.25">
      <c r="A152" s="68" t="s">
        <v>1115</v>
      </c>
      <c r="B152" s="55" t="s">
        <v>58</v>
      </c>
      <c r="C152" s="72" t="s">
        <v>1150</v>
      </c>
      <c r="D152" s="3"/>
      <c r="E152" s="57" t="s">
        <v>661</v>
      </c>
      <c r="F152" s="57" t="s">
        <v>672</v>
      </c>
      <c r="G152" s="72">
        <v>1000</v>
      </c>
      <c r="H152" s="5"/>
      <c r="I152" s="118"/>
      <c r="J152" s="118"/>
      <c r="K152" s="118"/>
      <c r="L152" s="118">
        <v>20000</v>
      </c>
      <c r="M152" s="118"/>
      <c r="N152" s="118"/>
      <c r="O152" s="118"/>
      <c r="P152" s="118"/>
      <c r="Q152" s="118"/>
      <c r="R152" s="116"/>
      <c r="S152" s="116"/>
      <c r="T152" s="116"/>
      <c r="U152" s="116"/>
      <c r="V152" s="116"/>
      <c r="W152" s="116">
        <f t="shared" si="22"/>
        <v>20000</v>
      </c>
    </row>
    <row r="153" spans="1:23" ht="39.6" customHeight="1" x14ac:dyDescent="0.25">
      <c r="A153" s="68" t="s">
        <v>1115</v>
      </c>
      <c r="B153" s="55" t="s">
        <v>58</v>
      </c>
      <c r="C153" s="72" t="s">
        <v>1150</v>
      </c>
      <c r="D153" s="3"/>
      <c r="E153" s="57" t="s">
        <v>660</v>
      </c>
      <c r="F153" s="57" t="s">
        <v>685</v>
      </c>
      <c r="G153" s="72">
        <v>1</v>
      </c>
      <c r="H153" s="5"/>
      <c r="I153" s="118"/>
      <c r="J153" s="118"/>
      <c r="K153" s="118"/>
      <c r="L153" s="118">
        <v>5000</v>
      </c>
      <c r="M153" s="118"/>
      <c r="N153" s="118"/>
      <c r="O153" s="118"/>
      <c r="P153" s="118"/>
      <c r="Q153" s="118"/>
      <c r="R153" s="116"/>
      <c r="S153" s="116"/>
      <c r="T153" s="116"/>
      <c r="U153" s="116"/>
      <c r="V153" s="116"/>
      <c r="W153" s="116">
        <f t="shared" si="22"/>
        <v>5000</v>
      </c>
    </row>
    <row r="154" spans="1:23" ht="39.6" customHeight="1" x14ac:dyDescent="0.25">
      <c r="A154" s="68" t="s">
        <v>1115</v>
      </c>
      <c r="B154" s="55" t="s">
        <v>58</v>
      </c>
      <c r="C154" s="72" t="s">
        <v>1150</v>
      </c>
      <c r="D154" s="3"/>
      <c r="E154" s="57" t="s">
        <v>662</v>
      </c>
      <c r="F154" s="57" t="s">
        <v>269</v>
      </c>
      <c r="G154" s="72">
        <v>0</v>
      </c>
      <c r="H154" s="5"/>
      <c r="I154" s="118"/>
      <c r="J154" s="118"/>
      <c r="K154" s="118"/>
      <c r="L154" s="118"/>
      <c r="M154" s="118"/>
      <c r="N154" s="118"/>
      <c r="O154" s="118"/>
      <c r="P154" s="118"/>
      <c r="Q154" s="118"/>
      <c r="R154" s="116"/>
      <c r="S154" s="116"/>
      <c r="T154" s="116"/>
      <c r="U154" s="116"/>
      <c r="V154" s="116"/>
      <c r="W154" s="116">
        <f t="shared" si="22"/>
        <v>0</v>
      </c>
    </row>
    <row r="155" spans="1:23" ht="39.6" customHeight="1" x14ac:dyDescent="0.25">
      <c r="A155" s="68" t="s">
        <v>1115</v>
      </c>
      <c r="B155" s="55" t="s">
        <v>58</v>
      </c>
      <c r="C155" s="72" t="s">
        <v>1150</v>
      </c>
      <c r="D155" s="3"/>
      <c r="E155" s="57" t="s">
        <v>663</v>
      </c>
      <c r="F155" s="57" t="s">
        <v>69</v>
      </c>
      <c r="G155" s="72">
        <v>30</v>
      </c>
      <c r="H155" s="5"/>
      <c r="I155" s="118"/>
      <c r="J155" s="118"/>
      <c r="K155" s="118"/>
      <c r="L155" s="118">
        <v>5000</v>
      </c>
      <c r="M155" s="118"/>
      <c r="N155" s="118"/>
      <c r="O155" s="118"/>
      <c r="P155" s="118"/>
      <c r="Q155" s="118"/>
      <c r="R155" s="116"/>
      <c r="S155" s="116"/>
      <c r="T155" s="116"/>
      <c r="U155" s="116"/>
      <c r="V155" s="116"/>
      <c r="W155" s="116">
        <f t="shared" si="22"/>
        <v>5000</v>
      </c>
    </row>
    <row r="156" spans="1:23" ht="39.6" customHeight="1" x14ac:dyDescent="0.25">
      <c r="A156" s="68" t="s">
        <v>1115</v>
      </c>
      <c r="B156" s="55" t="s">
        <v>58</v>
      </c>
      <c r="C156" s="72" t="s">
        <v>1150</v>
      </c>
      <c r="D156" s="3"/>
      <c r="E156" s="57" t="s">
        <v>664</v>
      </c>
      <c r="F156" s="57" t="s">
        <v>66</v>
      </c>
      <c r="G156" s="72">
        <v>0</v>
      </c>
      <c r="H156" s="5"/>
      <c r="I156" s="118"/>
      <c r="J156" s="118"/>
      <c r="K156" s="118"/>
      <c r="L156" s="118"/>
      <c r="M156" s="118"/>
      <c r="N156" s="118"/>
      <c r="O156" s="118"/>
      <c r="P156" s="118"/>
      <c r="Q156" s="118"/>
      <c r="R156" s="116"/>
      <c r="S156" s="116"/>
      <c r="T156" s="116"/>
      <c r="U156" s="116"/>
      <c r="V156" s="116"/>
      <c r="W156" s="116">
        <f t="shared" si="22"/>
        <v>0</v>
      </c>
    </row>
    <row r="157" spans="1:23" x14ac:dyDescent="0.25">
      <c r="A157" s="63"/>
      <c r="B157" s="25" t="s">
        <v>70</v>
      </c>
      <c r="C157" s="26"/>
      <c r="D157" s="26"/>
      <c r="E157" s="59"/>
      <c r="F157" s="26"/>
      <c r="G157" s="26"/>
      <c r="H157" s="27">
        <f>+H159+H179</f>
        <v>0</v>
      </c>
      <c r="I157" s="27">
        <f t="shared" ref="I157:V157" si="24">+I159+I179</f>
        <v>0</v>
      </c>
      <c r="J157" s="27">
        <f t="shared" si="24"/>
        <v>0</v>
      </c>
      <c r="K157" s="27">
        <f t="shared" si="24"/>
        <v>0</v>
      </c>
      <c r="L157" s="27">
        <f t="shared" si="24"/>
        <v>880000</v>
      </c>
      <c r="M157" s="27">
        <f t="shared" si="24"/>
        <v>0</v>
      </c>
      <c r="N157" s="27">
        <f t="shared" si="24"/>
        <v>0</v>
      </c>
      <c r="O157" s="27">
        <f t="shared" si="24"/>
        <v>0</v>
      </c>
      <c r="P157" s="27">
        <f t="shared" si="24"/>
        <v>279498.58</v>
      </c>
      <c r="Q157" s="27">
        <f t="shared" si="24"/>
        <v>0</v>
      </c>
      <c r="R157" s="27">
        <f t="shared" si="24"/>
        <v>0</v>
      </c>
      <c r="S157" s="27">
        <f t="shared" si="24"/>
        <v>0</v>
      </c>
      <c r="T157" s="27">
        <f t="shared" si="24"/>
        <v>0</v>
      </c>
      <c r="U157" s="27">
        <f t="shared" si="24"/>
        <v>0</v>
      </c>
      <c r="V157" s="27">
        <f t="shared" si="24"/>
        <v>0</v>
      </c>
      <c r="W157" s="107">
        <f>SUM(H157:V157)</f>
        <v>1159498.58</v>
      </c>
    </row>
    <row r="158" spans="1:23" x14ac:dyDescent="0.25">
      <c r="A158" s="63"/>
      <c r="B158" s="80" t="s">
        <v>1179</v>
      </c>
      <c r="C158" s="81"/>
      <c r="D158" s="81"/>
      <c r="E158" s="82"/>
      <c r="F158" s="81"/>
      <c r="G158" s="81"/>
      <c r="H158" s="83"/>
      <c r="I158" s="108"/>
      <c r="J158" s="108"/>
      <c r="K158" s="108"/>
      <c r="L158" s="108"/>
      <c r="M158" s="108"/>
      <c r="N158" s="108"/>
      <c r="O158" s="108"/>
      <c r="P158" s="108"/>
      <c r="Q158" s="108"/>
      <c r="R158" s="108"/>
      <c r="S158" s="108"/>
      <c r="T158" s="108"/>
      <c r="U158" s="108"/>
      <c r="V158" s="108"/>
      <c r="W158" s="108"/>
    </row>
    <row r="159" spans="1:23" x14ac:dyDescent="0.25">
      <c r="A159" s="63"/>
      <c r="B159" s="28" t="s">
        <v>70</v>
      </c>
      <c r="C159" s="29"/>
      <c r="D159" s="29"/>
      <c r="E159" s="60"/>
      <c r="F159" s="29"/>
      <c r="G159" s="29"/>
      <c r="H159" s="30">
        <f>SUM(H160:H178)</f>
        <v>0</v>
      </c>
      <c r="I159" s="117">
        <f t="shared" ref="I159:V159" si="25">SUM(I160:I178)</f>
        <v>0</v>
      </c>
      <c r="J159" s="117">
        <f t="shared" si="25"/>
        <v>0</v>
      </c>
      <c r="K159" s="117">
        <f t="shared" si="25"/>
        <v>0</v>
      </c>
      <c r="L159" s="117">
        <f t="shared" si="25"/>
        <v>760000</v>
      </c>
      <c r="M159" s="117">
        <f t="shared" si="25"/>
        <v>0</v>
      </c>
      <c r="N159" s="117">
        <f t="shared" si="25"/>
        <v>0</v>
      </c>
      <c r="O159" s="117">
        <f t="shared" si="25"/>
        <v>0</v>
      </c>
      <c r="P159" s="117">
        <f>SUM(P160:P185)</f>
        <v>229498.58000000002</v>
      </c>
      <c r="Q159" s="117">
        <f t="shared" si="25"/>
        <v>0</v>
      </c>
      <c r="R159" s="117">
        <f t="shared" si="25"/>
        <v>0</v>
      </c>
      <c r="S159" s="117">
        <f t="shared" si="25"/>
        <v>0</v>
      </c>
      <c r="T159" s="117">
        <f t="shared" si="25"/>
        <v>0</v>
      </c>
      <c r="U159" s="117">
        <f t="shared" si="25"/>
        <v>0</v>
      </c>
      <c r="V159" s="117">
        <f t="shared" si="25"/>
        <v>0</v>
      </c>
      <c r="W159" s="117">
        <f>+H159+I159+J159+K159+L159+M159+N159+O159+P159+Q159+R159+S159+T159+U159+V159</f>
        <v>989498.58000000007</v>
      </c>
    </row>
    <row r="160" spans="1:23" ht="24" customHeight="1" x14ac:dyDescent="0.25">
      <c r="A160" s="68" t="s">
        <v>1114</v>
      </c>
      <c r="B160" s="55" t="s">
        <v>70</v>
      </c>
      <c r="C160" s="72" t="s">
        <v>1150</v>
      </c>
      <c r="D160" s="3"/>
      <c r="E160" s="43" t="s">
        <v>687</v>
      </c>
      <c r="F160" s="51" t="s">
        <v>71</v>
      </c>
      <c r="G160" s="36">
        <v>0</v>
      </c>
      <c r="H160" s="5"/>
      <c r="I160" s="118"/>
      <c r="J160" s="118"/>
      <c r="K160" s="118"/>
      <c r="L160" s="118"/>
      <c r="M160" s="118"/>
      <c r="N160" s="118"/>
      <c r="O160" s="118"/>
      <c r="P160" s="118"/>
      <c r="Q160" s="118"/>
      <c r="R160" s="116"/>
      <c r="S160" s="116"/>
      <c r="T160" s="116"/>
      <c r="U160" s="116"/>
      <c r="V160" s="116"/>
      <c r="W160" s="116">
        <f t="shared" ref="W160:W185" si="26">+H160+I160+J160+K160+L160+M160+N160+O160+P160+Q160+R160+S160+T160+U160+V160</f>
        <v>0</v>
      </c>
    </row>
    <row r="161" spans="1:23" ht="26.45" customHeight="1" x14ac:dyDescent="0.25">
      <c r="A161" s="68" t="s">
        <v>1114</v>
      </c>
      <c r="B161" s="55" t="s">
        <v>70</v>
      </c>
      <c r="C161" s="72" t="s">
        <v>1150</v>
      </c>
      <c r="D161" s="3"/>
      <c r="E161" s="43" t="s">
        <v>688</v>
      </c>
      <c r="F161" s="51" t="s">
        <v>689</v>
      </c>
      <c r="G161" s="36">
        <v>1</v>
      </c>
      <c r="H161" s="5"/>
      <c r="I161" s="118"/>
      <c r="J161" s="118"/>
      <c r="K161" s="118"/>
      <c r="L161" s="118">
        <f>10000+260000</f>
        <v>270000</v>
      </c>
      <c r="M161" s="118"/>
      <c r="N161" s="118"/>
      <c r="O161" s="118"/>
      <c r="P161" s="118"/>
      <c r="Q161" s="118"/>
      <c r="R161" s="116"/>
      <c r="S161" s="116"/>
      <c r="T161" s="116"/>
      <c r="U161" s="116"/>
      <c r="V161" s="116"/>
      <c r="W161" s="116">
        <f t="shared" si="26"/>
        <v>270000</v>
      </c>
    </row>
    <row r="162" spans="1:23" ht="39.6" customHeight="1" x14ac:dyDescent="0.25">
      <c r="A162" s="68" t="s">
        <v>1114</v>
      </c>
      <c r="B162" s="55" t="s">
        <v>70</v>
      </c>
      <c r="C162" s="72" t="s">
        <v>1150</v>
      </c>
      <c r="D162" s="3"/>
      <c r="E162" s="43" t="s">
        <v>690</v>
      </c>
      <c r="F162" s="57" t="s">
        <v>691</v>
      </c>
      <c r="G162" s="52">
        <v>15</v>
      </c>
      <c r="H162" s="5"/>
      <c r="I162" s="118"/>
      <c r="J162" s="118"/>
      <c r="K162" s="118"/>
      <c r="L162" s="120">
        <v>216000</v>
      </c>
      <c r="M162" s="118"/>
      <c r="N162" s="118"/>
      <c r="O162" s="118"/>
      <c r="P162" s="118"/>
      <c r="Q162" s="118"/>
      <c r="R162" s="116"/>
      <c r="S162" s="116"/>
      <c r="T162" s="116"/>
      <c r="U162" s="116"/>
      <c r="V162" s="116"/>
      <c r="W162" s="116">
        <f t="shared" si="26"/>
        <v>216000</v>
      </c>
    </row>
    <row r="163" spans="1:23" ht="26.45" customHeight="1" x14ac:dyDescent="0.25">
      <c r="A163" s="68" t="s">
        <v>1114</v>
      </c>
      <c r="B163" s="55" t="s">
        <v>70</v>
      </c>
      <c r="C163" s="72" t="s">
        <v>1150</v>
      </c>
      <c r="D163" s="3"/>
      <c r="E163" s="43" t="s">
        <v>692</v>
      </c>
      <c r="F163" s="57" t="s">
        <v>693</v>
      </c>
      <c r="G163" s="52">
        <v>10</v>
      </c>
      <c r="H163" s="5"/>
      <c r="I163" s="118"/>
      <c r="J163" s="118"/>
      <c r="K163" s="118"/>
      <c r="L163" s="116">
        <v>50000</v>
      </c>
      <c r="M163" s="118"/>
      <c r="N163" s="118"/>
      <c r="O163" s="118"/>
      <c r="P163" s="118"/>
      <c r="Q163" s="118"/>
      <c r="S163" s="116"/>
      <c r="T163" s="116"/>
      <c r="U163" s="116"/>
      <c r="V163" s="116"/>
      <c r="W163" s="116">
        <f t="shared" si="26"/>
        <v>50000</v>
      </c>
    </row>
    <row r="164" spans="1:23" ht="26.45" customHeight="1" x14ac:dyDescent="0.25">
      <c r="A164" s="68" t="s">
        <v>1114</v>
      </c>
      <c r="B164" s="55" t="s">
        <v>70</v>
      </c>
      <c r="C164" s="72" t="s">
        <v>1150</v>
      </c>
      <c r="D164" s="3"/>
      <c r="E164" s="43" t="s">
        <v>792</v>
      </c>
      <c r="F164" s="57" t="s">
        <v>72</v>
      </c>
      <c r="G164" s="52">
        <v>8</v>
      </c>
      <c r="H164" s="5">
        <v>0</v>
      </c>
      <c r="I164" s="118">
        <v>0</v>
      </c>
      <c r="J164" s="118">
        <v>0</v>
      </c>
      <c r="K164" s="118">
        <v>0</v>
      </c>
      <c r="L164" s="118">
        <v>40000</v>
      </c>
      <c r="M164" s="118">
        <v>0</v>
      </c>
      <c r="N164" s="118">
        <v>0</v>
      </c>
      <c r="O164" s="118">
        <v>0</v>
      </c>
      <c r="P164" s="102">
        <v>29498.58</v>
      </c>
      <c r="Q164" s="118">
        <v>0</v>
      </c>
      <c r="R164" s="116">
        <v>0</v>
      </c>
      <c r="S164" s="116">
        <v>0</v>
      </c>
      <c r="T164" s="116">
        <v>0</v>
      </c>
      <c r="U164" s="116">
        <v>0</v>
      </c>
      <c r="V164" s="116">
        <v>0</v>
      </c>
      <c r="W164" s="116">
        <f t="shared" si="26"/>
        <v>69498.58</v>
      </c>
    </row>
    <row r="165" spans="1:23" ht="39.6" customHeight="1" x14ac:dyDescent="0.25">
      <c r="A165" s="68" t="s">
        <v>1114</v>
      </c>
      <c r="B165" s="55" t="s">
        <v>70</v>
      </c>
      <c r="C165" s="72" t="s">
        <v>1150</v>
      </c>
      <c r="D165" s="3"/>
      <c r="E165" s="9" t="s">
        <v>694</v>
      </c>
      <c r="F165" s="57" t="s">
        <v>73</v>
      </c>
      <c r="G165" s="72">
        <v>30</v>
      </c>
      <c r="H165" s="5"/>
      <c r="I165" s="118"/>
      <c r="J165" s="118"/>
      <c r="K165" s="118"/>
      <c r="L165" s="118">
        <v>30000</v>
      </c>
      <c r="M165" s="118"/>
      <c r="N165" s="118"/>
      <c r="O165" s="118"/>
      <c r="P165" s="118"/>
      <c r="Q165" s="118"/>
      <c r="R165" s="116"/>
      <c r="S165" s="116"/>
      <c r="T165" s="116"/>
      <c r="U165" s="116"/>
      <c r="V165" s="116"/>
      <c r="W165" s="116">
        <f t="shared" si="26"/>
        <v>30000</v>
      </c>
    </row>
    <row r="166" spans="1:23" ht="52.9" customHeight="1" x14ac:dyDescent="0.25">
      <c r="A166" s="68" t="s">
        <v>1114</v>
      </c>
      <c r="B166" s="55" t="s">
        <v>70</v>
      </c>
      <c r="C166" s="72" t="s">
        <v>1150</v>
      </c>
      <c r="D166" s="3"/>
      <c r="E166" s="43" t="s">
        <v>695</v>
      </c>
      <c r="F166" s="57" t="s">
        <v>696</v>
      </c>
      <c r="G166" s="52">
        <v>12</v>
      </c>
      <c r="H166" s="5"/>
      <c r="I166" s="118"/>
      <c r="J166" s="118"/>
      <c r="K166" s="118"/>
      <c r="M166" s="118"/>
      <c r="N166" s="118"/>
      <c r="O166" s="118"/>
      <c r="P166" s="118">
        <v>100000</v>
      </c>
      <c r="Q166" s="118"/>
      <c r="R166" s="116"/>
      <c r="S166" s="116"/>
      <c r="T166" s="116"/>
      <c r="U166" s="116"/>
      <c r="V166" s="116"/>
      <c r="W166" s="116">
        <f t="shared" si="26"/>
        <v>100000</v>
      </c>
    </row>
    <row r="167" spans="1:23" s="12" customFormat="1" ht="26.45" customHeight="1" x14ac:dyDescent="0.25">
      <c r="A167" s="68" t="s">
        <v>1114</v>
      </c>
      <c r="B167" s="10" t="s">
        <v>70</v>
      </c>
      <c r="C167" s="72" t="s">
        <v>1150</v>
      </c>
      <c r="D167" s="3"/>
      <c r="E167" s="9" t="s">
        <v>697</v>
      </c>
      <c r="F167" s="51" t="s">
        <v>75</v>
      </c>
      <c r="G167" s="52">
        <v>0</v>
      </c>
      <c r="H167" s="31"/>
      <c r="I167" s="120"/>
      <c r="J167" s="120"/>
      <c r="K167" s="120"/>
      <c r="L167" s="120"/>
      <c r="M167" s="118"/>
      <c r="N167" s="120"/>
      <c r="O167" s="120"/>
      <c r="P167" s="120"/>
      <c r="Q167" s="118"/>
      <c r="R167" s="92"/>
      <c r="S167" s="92"/>
      <c r="T167" s="92"/>
      <c r="U167" s="92"/>
      <c r="V167" s="92"/>
      <c r="W167" s="92">
        <f t="shared" si="26"/>
        <v>0</v>
      </c>
    </row>
    <row r="168" spans="1:23" s="56" customFormat="1" ht="89.25" x14ac:dyDescent="0.25">
      <c r="A168" s="68" t="s">
        <v>1114</v>
      </c>
      <c r="B168" s="55" t="s">
        <v>70</v>
      </c>
      <c r="C168" s="72" t="s">
        <v>1150</v>
      </c>
      <c r="D168" s="3"/>
      <c r="E168" s="57" t="s">
        <v>465</v>
      </c>
      <c r="F168" s="57" t="s">
        <v>793</v>
      </c>
      <c r="G168" s="52">
        <v>1</v>
      </c>
      <c r="H168" s="5"/>
      <c r="I168" s="118"/>
      <c r="J168" s="118"/>
      <c r="K168" s="118"/>
      <c r="L168" s="118">
        <f>8000+42000</f>
        <v>50000</v>
      </c>
      <c r="M168" s="118"/>
      <c r="N168" s="118"/>
      <c r="O168" s="118"/>
      <c r="P168" s="118"/>
      <c r="Q168" s="118"/>
      <c r="R168" s="112"/>
      <c r="S168" s="112"/>
      <c r="T168" s="112"/>
      <c r="U168" s="112"/>
      <c r="V168" s="112"/>
      <c r="W168" s="112">
        <f t="shared" si="26"/>
        <v>50000</v>
      </c>
    </row>
    <row r="169" spans="1:23" s="56" customFormat="1" ht="52.9" customHeight="1" x14ac:dyDescent="0.25">
      <c r="A169" s="68" t="s">
        <v>1114</v>
      </c>
      <c r="B169" s="55" t="s">
        <v>70</v>
      </c>
      <c r="C169" s="72" t="s">
        <v>1150</v>
      </c>
      <c r="D169" s="3"/>
      <c r="E169" s="43" t="s">
        <v>794</v>
      </c>
      <c r="F169" s="57" t="s">
        <v>698</v>
      </c>
      <c r="G169" s="52">
        <v>0</v>
      </c>
      <c r="H169" s="5"/>
      <c r="I169" s="118"/>
      <c r="J169" s="118"/>
      <c r="K169" s="118"/>
      <c r="L169" s="118"/>
      <c r="M169" s="118"/>
      <c r="N169" s="118"/>
      <c r="O169" s="118"/>
      <c r="P169" s="118"/>
      <c r="Q169" s="118"/>
      <c r="R169" s="112"/>
      <c r="S169" s="112"/>
      <c r="T169" s="112"/>
      <c r="U169" s="112"/>
      <c r="V169" s="112"/>
      <c r="W169" s="112">
        <f t="shared" si="26"/>
        <v>0</v>
      </c>
    </row>
    <row r="170" spans="1:23" ht="58.5" customHeight="1" x14ac:dyDescent="0.25">
      <c r="A170" s="68" t="s">
        <v>1114</v>
      </c>
      <c r="B170" s="55" t="s">
        <v>70</v>
      </c>
      <c r="C170" s="72" t="s">
        <v>1150</v>
      </c>
      <c r="D170" s="3"/>
      <c r="E170" s="43" t="s">
        <v>699</v>
      </c>
      <c r="F170" s="57" t="s">
        <v>700</v>
      </c>
      <c r="G170" s="52">
        <v>15</v>
      </c>
      <c r="H170" s="5"/>
      <c r="I170" s="118"/>
      <c r="J170" s="118"/>
      <c r="K170" s="118"/>
      <c r="L170" s="118">
        <f>8000+42000</f>
        <v>50000</v>
      </c>
      <c r="M170" s="118"/>
      <c r="N170" s="118"/>
      <c r="O170" s="118"/>
      <c r="Q170" s="118"/>
      <c r="R170" s="116"/>
      <c r="S170" s="116"/>
      <c r="T170" s="116"/>
      <c r="U170" s="116"/>
      <c r="V170" s="116"/>
      <c r="W170" s="112">
        <f t="shared" si="26"/>
        <v>50000</v>
      </c>
    </row>
    <row r="171" spans="1:23" ht="39.6" customHeight="1" x14ac:dyDescent="0.25">
      <c r="A171" s="68" t="s">
        <v>1114</v>
      </c>
      <c r="B171" s="55" t="s">
        <v>70</v>
      </c>
      <c r="C171" s="72" t="s">
        <v>1150</v>
      </c>
      <c r="D171" s="3"/>
      <c r="E171" s="43" t="s">
        <v>877</v>
      </c>
      <c r="F171" s="57" t="s">
        <v>878</v>
      </c>
      <c r="G171" s="52">
        <v>1</v>
      </c>
      <c r="H171" s="5"/>
      <c r="I171" s="118"/>
      <c r="J171" s="118"/>
      <c r="K171" s="118"/>
      <c r="L171" s="118">
        <v>3000</v>
      </c>
      <c r="M171" s="118"/>
      <c r="N171" s="118"/>
      <c r="O171" s="118"/>
      <c r="P171" s="118"/>
      <c r="Q171" s="118"/>
      <c r="R171" s="116"/>
      <c r="S171" s="116"/>
      <c r="T171" s="116"/>
      <c r="U171" s="116"/>
      <c r="V171" s="116"/>
      <c r="W171" s="116">
        <f t="shared" si="26"/>
        <v>3000</v>
      </c>
    </row>
    <row r="172" spans="1:23" ht="26.45" customHeight="1" x14ac:dyDescent="0.25">
      <c r="A172" s="68" t="s">
        <v>1114</v>
      </c>
      <c r="B172" s="55" t="s">
        <v>70</v>
      </c>
      <c r="C172" s="72" t="s">
        <v>1150</v>
      </c>
      <c r="D172" s="3"/>
      <c r="E172" s="43" t="s">
        <v>879</v>
      </c>
      <c r="F172" s="57" t="s">
        <v>701</v>
      </c>
      <c r="G172" s="72">
        <v>1</v>
      </c>
      <c r="H172" s="5"/>
      <c r="I172" s="118"/>
      <c r="J172" s="118"/>
      <c r="K172" s="118"/>
      <c r="L172" s="118">
        <v>5000</v>
      </c>
      <c r="M172" s="118"/>
      <c r="N172" s="118"/>
      <c r="O172" s="118"/>
      <c r="P172" s="118"/>
      <c r="Q172" s="118"/>
      <c r="R172" s="116"/>
      <c r="S172" s="116"/>
      <c r="T172" s="116"/>
      <c r="U172" s="116"/>
      <c r="V172" s="116"/>
      <c r="W172" s="116">
        <f t="shared" si="26"/>
        <v>5000</v>
      </c>
    </row>
    <row r="173" spans="1:23" ht="26.45" customHeight="1" x14ac:dyDescent="0.25">
      <c r="A173" s="68" t="s">
        <v>1114</v>
      </c>
      <c r="B173" s="55" t="s">
        <v>70</v>
      </c>
      <c r="C173" s="72" t="s">
        <v>1150</v>
      </c>
      <c r="D173" s="3"/>
      <c r="E173" s="43" t="s">
        <v>702</v>
      </c>
      <c r="F173" s="57" t="s">
        <v>76</v>
      </c>
      <c r="G173" s="72">
        <v>3</v>
      </c>
      <c r="H173" s="5"/>
      <c r="I173" s="118"/>
      <c r="J173" s="118"/>
      <c r="K173" s="118"/>
      <c r="L173" s="118">
        <v>10000</v>
      </c>
      <c r="M173" s="118"/>
      <c r="N173" s="118"/>
      <c r="O173" s="118"/>
      <c r="P173" s="118"/>
      <c r="Q173" s="118"/>
      <c r="R173" s="116"/>
      <c r="S173" s="116"/>
      <c r="T173" s="116"/>
      <c r="U173" s="116"/>
      <c r="V173" s="116"/>
      <c r="W173" s="116">
        <f t="shared" si="26"/>
        <v>10000</v>
      </c>
    </row>
    <row r="174" spans="1:23" ht="39.6" customHeight="1" x14ac:dyDescent="0.25">
      <c r="A174" s="68" t="s">
        <v>1114</v>
      </c>
      <c r="B174" s="55" t="s">
        <v>70</v>
      </c>
      <c r="C174" s="72" t="s">
        <v>1150</v>
      </c>
      <c r="D174" s="3"/>
      <c r="E174" s="9" t="s">
        <v>703</v>
      </c>
      <c r="F174" s="51" t="s">
        <v>880</v>
      </c>
      <c r="G174" s="72">
        <v>1</v>
      </c>
      <c r="H174" s="5"/>
      <c r="I174" s="118"/>
      <c r="J174" s="118"/>
      <c r="K174" s="118"/>
      <c r="L174" s="118">
        <v>5000</v>
      </c>
      <c r="M174" s="118"/>
      <c r="N174" s="118"/>
      <c r="O174" s="118"/>
      <c r="P174" s="118"/>
      <c r="Q174" s="118"/>
      <c r="R174" s="116"/>
      <c r="S174" s="116"/>
      <c r="T174" s="116"/>
      <c r="U174" s="116"/>
      <c r="V174" s="116"/>
      <c r="W174" s="116">
        <f t="shared" si="26"/>
        <v>5000</v>
      </c>
    </row>
    <row r="175" spans="1:23" ht="26.45" customHeight="1" x14ac:dyDescent="0.25">
      <c r="A175" s="68" t="s">
        <v>1114</v>
      </c>
      <c r="B175" s="55" t="s">
        <v>70</v>
      </c>
      <c r="C175" s="72" t="s">
        <v>1150</v>
      </c>
      <c r="D175" s="3"/>
      <c r="E175" s="43" t="s">
        <v>1020</v>
      </c>
      <c r="F175" s="57" t="s">
        <v>881</v>
      </c>
      <c r="G175" s="72">
        <v>1</v>
      </c>
      <c r="H175" s="5"/>
      <c r="I175" s="118"/>
      <c r="J175" s="118"/>
      <c r="K175" s="118"/>
      <c r="L175" s="118">
        <v>3000</v>
      </c>
      <c r="M175" s="118"/>
      <c r="N175" s="118"/>
      <c r="O175" s="118"/>
      <c r="P175" s="118"/>
      <c r="Q175" s="118"/>
      <c r="R175" s="116"/>
      <c r="S175" s="116"/>
      <c r="T175" s="116"/>
      <c r="U175" s="116"/>
      <c r="V175" s="116"/>
      <c r="W175" s="116">
        <f t="shared" si="26"/>
        <v>3000</v>
      </c>
    </row>
    <row r="176" spans="1:23" ht="26.45" customHeight="1" x14ac:dyDescent="0.25">
      <c r="A176" s="68" t="s">
        <v>1114</v>
      </c>
      <c r="B176" s="55" t="s">
        <v>70</v>
      </c>
      <c r="C176" s="72" t="s">
        <v>1150</v>
      </c>
      <c r="D176" s="3"/>
      <c r="E176" s="43" t="s">
        <v>882</v>
      </c>
      <c r="F176" s="57" t="s">
        <v>883</v>
      </c>
      <c r="G176" s="72">
        <v>1</v>
      </c>
      <c r="H176" s="5"/>
      <c r="I176" s="118"/>
      <c r="J176" s="118"/>
      <c r="K176" s="118"/>
      <c r="L176" s="118">
        <v>20000</v>
      </c>
      <c r="M176" s="118"/>
      <c r="N176" s="118"/>
      <c r="O176" s="118"/>
      <c r="P176" s="118"/>
      <c r="Q176" s="118"/>
      <c r="R176" s="116"/>
      <c r="S176" s="116"/>
      <c r="T176" s="116"/>
      <c r="U176" s="116"/>
      <c r="V176" s="116"/>
      <c r="W176" s="116">
        <f t="shared" si="26"/>
        <v>20000</v>
      </c>
    </row>
    <row r="177" spans="1:23" ht="45" customHeight="1" x14ac:dyDescent="0.25">
      <c r="A177" s="68" t="s">
        <v>1114</v>
      </c>
      <c r="B177" s="55" t="s">
        <v>70</v>
      </c>
      <c r="C177" s="72" t="s">
        <v>1150</v>
      </c>
      <c r="D177" s="3"/>
      <c r="E177" s="11" t="s">
        <v>704</v>
      </c>
      <c r="F177" s="57" t="s">
        <v>705</v>
      </c>
      <c r="G177" s="72">
        <v>4</v>
      </c>
      <c r="H177" s="5"/>
      <c r="I177" s="118"/>
      <c r="J177" s="118"/>
      <c r="K177" s="118"/>
      <c r="L177" s="118">
        <v>4000</v>
      </c>
      <c r="M177" s="118"/>
      <c r="N177" s="118"/>
      <c r="O177" s="118"/>
      <c r="P177" s="118"/>
      <c r="Q177" s="118"/>
      <c r="R177" s="116"/>
      <c r="S177" s="116"/>
      <c r="T177" s="116"/>
      <c r="U177" s="116"/>
      <c r="V177" s="116"/>
      <c r="W177" s="116">
        <f t="shared" si="26"/>
        <v>4000</v>
      </c>
    </row>
    <row r="178" spans="1:23" ht="52.9" customHeight="1" x14ac:dyDescent="0.25">
      <c r="A178" s="68" t="s">
        <v>1114</v>
      </c>
      <c r="B178" s="55" t="s">
        <v>70</v>
      </c>
      <c r="C178" s="72" t="s">
        <v>1150</v>
      </c>
      <c r="D178" s="3"/>
      <c r="E178" s="57" t="s">
        <v>884</v>
      </c>
      <c r="F178" s="57" t="s">
        <v>706</v>
      </c>
      <c r="G178" s="72">
        <v>1</v>
      </c>
      <c r="H178" s="5"/>
      <c r="I178" s="118"/>
      <c r="J178" s="118"/>
      <c r="K178" s="118"/>
      <c r="L178" s="118">
        <v>4000</v>
      </c>
      <c r="M178" s="118"/>
      <c r="N178" s="118"/>
      <c r="O178" s="118"/>
      <c r="Q178" s="118"/>
      <c r="R178" s="116"/>
      <c r="S178" s="116"/>
      <c r="T178" s="116"/>
      <c r="U178" s="116"/>
      <c r="V178" s="116"/>
      <c r="W178" s="116">
        <f>+H178+I178+J178+K178+L178+M178+N178+O178+P185+Q178+R178+S178+T178+U178+V178</f>
        <v>54000</v>
      </c>
    </row>
    <row r="179" spans="1:23" x14ac:dyDescent="0.25">
      <c r="A179" s="68" t="s">
        <v>1114</v>
      </c>
      <c r="B179" s="28" t="s">
        <v>70</v>
      </c>
      <c r="C179" s="29"/>
      <c r="D179" s="29"/>
      <c r="E179" s="60"/>
      <c r="F179" s="29"/>
      <c r="G179" s="29"/>
      <c r="H179" s="30">
        <f>+H180+H181+H182+H183+H184+H185</f>
        <v>0</v>
      </c>
      <c r="I179" s="117">
        <f t="shared" ref="I179:V179" si="27">SUM(I180:I185)</f>
        <v>0</v>
      </c>
      <c r="J179" s="117">
        <f t="shared" si="27"/>
        <v>0</v>
      </c>
      <c r="K179" s="117">
        <f t="shared" si="27"/>
        <v>0</v>
      </c>
      <c r="L179" s="117">
        <f>SUM(L180:L185)</f>
        <v>120000</v>
      </c>
      <c r="M179" s="117">
        <f t="shared" si="27"/>
        <v>0</v>
      </c>
      <c r="N179" s="117">
        <f t="shared" si="27"/>
        <v>0</v>
      </c>
      <c r="O179" s="117">
        <f t="shared" si="27"/>
        <v>0</v>
      </c>
      <c r="P179" s="117">
        <f>SUM(P180:P185)</f>
        <v>50000</v>
      </c>
      <c r="Q179" s="117">
        <f t="shared" si="27"/>
        <v>0</v>
      </c>
      <c r="R179" s="117">
        <f t="shared" si="27"/>
        <v>0</v>
      </c>
      <c r="S179" s="117">
        <f t="shared" si="27"/>
        <v>0</v>
      </c>
      <c r="T179" s="117">
        <f t="shared" si="27"/>
        <v>0</v>
      </c>
      <c r="U179" s="117">
        <f t="shared" si="27"/>
        <v>0</v>
      </c>
      <c r="V179" s="117">
        <f t="shared" si="27"/>
        <v>0</v>
      </c>
      <c r="W179" s="117">
        <f t="shared" si="26"/>
        <v>170000</v>
      </c>
    </row>
    <row r="180" spans="1:23" ht="27" customHeight="1" x14ac:dyDescent="0.25">
      <c r="A180" s="68" t="s">
        <v>1114</v>
      </c>
      <c r="B180" s="55" t="s">
        <v>70</v>
      </c>
      <c r="C180" s="72" t="s">
        <v>1150</v>
      </c>
      <c r="D180" s="3"/>
      <c r="E180" s="55" t="s">
        <v>1138</v>
      </c>
      <c r="F180" s="57" t="s">
        <v>77</v>
      </c>
      <c r="G180" s="4">
        <v>800</v>
      </c>
      <c r="H180" s="5"/>
      <c r="I180" s="118"/>
      <c r="J180" s="118"/>
      <c r="K180" s="118"/>
      <c r="L180" s="118">
        <v>5000</v>
      </c>
      <c r="M180" s="127"/>
      <c r="N180" s="118"/>
      <c r="O180" s="118"/>
      <c r="P180" s="118"/>
      <c r="Q180" s="118"/>
      <c r="R180" s="116"/>
      <c r="S180" s="116"/>
      <c r="T180" s="116"/>
      <c r="U180" s="116"/>
      <c r="V180" s="116"/>
      <c r="W180" s="116">
        <f t="shared" si="26"/>
        <v>5000</v>
      </c>
    </row>
    <row r="181" spans="1:23" ht="26.45" customHeight="1" x14ac:dyDescent="0.25">
      <c r="A181" s="68" t="s">
        <v>1114</v>
      </c>
      <c r="B181" s="55" t="s">
        <v>70</v>
      </c>
      <c r="C181" s="72" t="s">
        <v>1150</v>
      </c>
      <c r="D181" s="3"/>
      <c r="E181" s="55" t="s">
        <v>1021</v>
      </c>
      <c r="F181" s="57" t="s">
        <v>78</v>
      </c>
      <c r="G181" s="4">
        <v>2</v>
      </c>
      <c r="H181" s="5"/>
      <c r="I181" s="118"/>
      <c r="J181" s="118"/>
      <c r="K181" s="118"/>
      <c r="L181" s="118">
        <v>12000</v>
      </c>
      <c r="M181" s="127"/>
      <c r="N181" s="118"/>
      <c r="O181" s="118"/>
      <c r="Q181" s="118"/>
      <c r="R181" s="116"/>
      <c r="S181" s="116"/>
      <c r="T181" s="116"/>
      <c r="U181" s="116"/>
      <c r="V181" s="116"/>
      <c r="W181" s="116">
        <f t="shared" si="26"/>
        <v>12000</v>
      </c>
    </row>
    <row r="182" spans="1:23" ht="39.6" customHeight="1" x14ac:dyDescent="0.25">
      <c r="A182" s="68" t="s">
        <v>1114</v>
      </c>
      <c r="B182" s="55" t="s">
        <v>70</v>
      </c>
      <c r="C182" s="72" t="s">
        <v>1150</v>
      </c>
      <c r="D182" s="3"/>
      <c r="E182" s="55" t="s">
        <v>1022</v>
      </c>
      <c r="F182" s="57" t="s">
        <v>79</v>
      </c>
      <c r="G182" s="4">
        <v>1</v>
      </c>
      <c r="H182" s="5"/>
      <c r="I182" s="118"/>
      <c r="J182" s="118"/>
      <c r="K182" s="118"/>
      <c r="L182" s="118">
        <v>90000</v>
      </c>
      <c r="M182" s="127"/>
      <c r="N182" s="118"/>
      <c r="O182" s="118"/>
      <c r="Q182" s="118"/>
      <c r="R182" s="116"/>
      <c r="S182" s="116"/>
      <c r="T182" s="116"/>
      <c r="U182" s="116"/>
      <c r="V182" s="116"/>
      <c r="W182" s="116">
        <f t="shared" si="26"/>
        <v>90000</v>
      </c>
    </row>
    <row r="183" spans="1:23" ht="26.45" customHeight="1" x14ac:dyDescent="0.25">
      <c r="A183" s="68" t="s">
        <v>1114</v>
      </c>
      <c r="B183" s="55" t="s">
        <v>70</v>
      </c>
      <c r="C183" s="72" t="s">
        <v>1150</v>
      </c>
      <c r="D183" s="3"/>
      <c r="E183" s="55" t="s">
        <v>1023</v>
      </c>
      <c r="F183" s="57" t="s">
        <v>80</v>
      </c>
      <c r="G183" s="4">
        <v>1</v>
      </c>
      <c r="H183" s="5"/>
      <c r="I183" s="118"/>
      <c r="J183" s="118"/>
      <c r="K183" s="118"/>
      <c r="L183" s="118">
        <v>8000</v>
      </c>
      <c r="M183" s="127"/>
      <c r="N183" s="118"/>
      <c r="O183" s="118"/>
      <c r="P183" s="118"/>
      <c r="Q183" s="118"/>
      <c r="R183" s="116"/>
      <c r="S183" s="116"/>
      <c r="T183" s="116"/>
      <c r="U183" s="116"/>
      <c r="V183" s="116"/>
      <c r="W183" s="116">
        <f t="shared" si="26"/>
        <v>8000</v>
      </c>
    </row>
    <row r="184" spans="1:23" ht="39.6" customHeight="1" x14ac:dyDescent="0.25">
      <c r="A184" s="68" t="s">
        <v>1114</v>
      </c>
      <c r="B184" s="55" t="s">
        <v>70</v>
      </c>
      <c r="C184" s="72" t="s">
        <v>1150</v>
      </c>
      <c r="D184" s="3"/>
      <c r="E184" s="55" t="s">
        <v>1024</v>
      </c>
      <c r="F184" s="57" t="s">
        <v>81</v>
      </c>
      <c r="G184" s="4">
        <v>5</v>
      </c>
      <c r="H184" s="5"/>
      <c r="I184" s="118"/>
      <c r="J184" s="118"/>
      <c r="K184" s="118"/>
      <c r="L184" s="118">
        <v>5000</v>
      </c>
      <c r="M184" s="127"/>
      <c r="N184" s="118"/>
      <c r="O184" s="118"/>
      <c r="P184" s="118"/>
      <c r="Q184" s="118"/>
      <c r="R184" s="116"/>
      <c r="S184" s="116"/>
      <c r="T184" s="116"/>
      <c r="U184" s="116"/>
      <c r="V184" s="116"/>
      <c r="W184" s="116">
        <f t="shared" si="26"/>
        <v>5000</v>
      </c>
    </row>
    <row r="185" spans="1:23" s="56" customFormat="1" ht="39.6" customHeight="1" x14ac:dyDescent="0.25">
      <c r="A185" s="68" t="s">
        <v>1114</v>
      </c>
      <c r="B185" s="55" t="s">
        <v>70</v>
      </c>
      <c r="C185" s="72" t="s">
        <v>1150</v>
      </c>
      <c r="D185" s="3"/>
      <c r="E185" s="55" t="s">
        <v>1025</v>
      </c>
      <c r="F185" s="57" t="s">
        <v>707</v>
      </c>
      <c r="G185" s="4">
        <v>12</v>
      </c>
      <c r="H185" s="5"/>
      <c r="I185" s="118"/>
      <c r="J185" s="118"/>
      <c r="K185" s="118"/>
      <c r="L185" s="118"/>
      <c r="M185" s="118"/>
      <c r="N185" s="118"/>
      <c r="O185" s="118"/>
      <c r="P185" s="118">
        <v>50000</v>
      </c>
      <c r="Q185" s="118"/>
      <c r="R185" s="112"/>
      <c r="S185" s="112"/>
      <c r="T185" s="112"/>
      <c r="U185" s="112"/>
      <c r="V185" s="112"/>
      <c r="W185" s="116">
        <f t="shared" si="26"/>
        <v>50000</v>
      </c>
    </row>
    <row r="186" spans="1:23" x14ac:dyDescent="0.25">
      <c r="A186" s="63"/>
      <c r="B186" s="25" t="s">
        <v>82</v>
      </c>
      <c r="C186" s="26"/>
      <c r="D186" s="26"/>
      <c r="E186" s="59"/>
      <c r="F186" s="26"/>
      <c r="G186" s="26"/>
      <c r="H186" s="27">
        <f t="shared" ref="H186" si="28">+H188+H192</f>
        <v>0</v>
      </c>
      <c r="I186" s="107">
        <f t="shared" ref="I186:W186" si="29">+I188+I192</f>
        <v>0</v>
      </c>
      <c r="J186" s="107">
        <f t="shared" si="29"/>
        <v>0</v>
      </c>
      <c r="K186" s="107">
        <f t="shared" si="29"/>
        <v>0</v>
      </c>
      <c r="L186" s="107">
        <f t="shared" si="29"/>
        <v>0</v>
      </c>
      <c r="M186" s="107">
        <f t="shared" si="29"/>
        <v>0</v>
      </c>
      <c r="N186" s="107">
        <f t="shared" si="29"/>
        <v>0</v>
      </c>
      <c r="O186" s="107">
        <f t="shared" si="29"/>
        <v>0</v>
      </c>
      <c r="P186" s="107">
        <f t="shared" si="29"/>
        <v>0</v>
      </c>
      <c r="Q186" s="107">
        <f t="shared" si="29"/>
        <v>0</v>
      </c>
      <c r="R186" s="107">
        <f t="shared" si="29"/>
        <v>0</v>
      </c>
      <c r="S186" s="107">
        <f t="shared" si="29"/>
        <v>200000</v>
      </c>
      <c r="T186" s="107">
        <f t="shared" si="29"/>
        <v>0</v>
      </c>
      <c r="U186" s="107">
        <f t="shared" si="29"/>
        <v>0</v>
      </c>
      <c r="V186" s="107">
        <f t="shared" si="29"/>
        <v>0</v>
      </c>
      <c r="W186" s="107">
        <f t="shared" si="29"/>
        <v>200000</v>
      </c>
    </row>
    <row r="187" spans="1:23" x14ac:dyDescent="0.25">
      <c r="A187" s="63"/>
      <c r="B187" s="80" t="s">
        <v>1180</v>
      </c>
      <c r="C187" s="81"/>
      <c r="D187" s="81"/>
      <c r="E187" s="82"/>
      <c r="F187" s="81"/>
      <c r="G187" s="81"/>
      <c r="H187" s="83"/>
      <c r="I187" s="108"/>
      <c r="J187" s="108"/>
      <c r="K187" s="108"/>
      <c r="L187" s="108"/>
      <c r="M187" s="108"/>
      <c r="N187" s="108"/>
      <c r="O187" s="108"/>
      <c r="P187" s="108"/>
      <c r="Q187" s="108"/>
      <c r="R187" s="108"/>
      <c r="S187" s="108"/>
      <c r="T187" s="108"/>
      <c r="U187" s="108"/>
      <c r="V187" s="108"/>
      <c r="W187" s="108"/>
    </row>
    <row r="188" spans="1:23" x14ac:dyDescent="0.25">
      <c r="A188" s="63"/>
      <c r="B188" s="28" t="s">
        <v>82</v>
      </c>
      <c r="C188" s="29"/>
      <c r="D188" s="29"/>
      <c r="E188" s="60"/>
      <c r="F188" s="29"/>
      <c r="G188" s="29"/>
      <c r="H188" s="30">
        <f>SUM(H189:H191)</f>
        <v>0</v>
      </c>
      <c r="I188" s="117">
        <f t="shared" ref="I188:V188" si="30">SUM(I189:I191)</f>
        <v>0</v>
      </c>
      <c r="J188" s="117">
        <f t="shared" si="30"/>
        <v>0</v>
      </c>
      <c r="K188" s="117">
        <f t="shared" si="30"/>
        <v>0</v>
      </c>
      <c r="L188" s="117">
        <f t="shared" si="30"/>
        <v>0</v>
      </c>
      <c r="M188" s="117">
        <f t="shared" si="30"/>
        <v>0</v>
      </c>
      <c r="N188" s="117">
        <f t="shared" si="30"/>
        <v>0</v>
      </c>
      <c r="O188" s="117">
        <f t="shared" si="30"/>
        <v>0</v>
      </c>
      <c r="P188" s="117">
        <f t="shared" si="30"/>
        <v>0</v>
      </c>
      <c r="Q188" s="117">
        <f t="shared" si="30"/>
        <v>0</v>
      </c>
      <c r="R188" s="117">
        <f t="shared" si="30"/>
        <v>0</v>
      </c>
      <c r="S188" s="117">
        <f t="shared" si="30"/>
        <v>500</v>
      </c>
      <c r="T188" s="117">
        <f t="shared" si="30"/>
        <v>0</v>
      </c>
      <c r="U188" s="117">
        <f t="shared" si="30"/>
        <v>0</v>
      </c>
      <c r="V188" s="117">
        <f t="shared" si="30"/>
        <v>0</v>
      </c>
      <c r="W188" s="117">
        <f t="shared" ref="W188" si="31">+H188+I188+J188+K188+L188+M188+N188+O188+P188+Q188+R188+S188+T188+U188+V188</f>
        <v>500</v>
      </c>
    </row>
    <row r="189" spans="1:23" ht="52.9" customHeight="1" x14ac:dyDescent="0.25">
      <c r="A189" s="68" t="s">
        <v>1117</v>
      </c>
      <c r="B189" s="55" t="s">
        <v>82</v>
      </c>
      <c r="C189" s="72" t="s">
        <v>1148</v>
      </c>
      <c r="D189" s="3"/>
      <c r="E189" s="57" t="s">
        <v>462</v>
      </c>
      <c r="F189" s="57" t="s">
        <v>83</v>
      </c>
      <c r="G189" s="72">
        <v>0</v>
      </c>
      <c r="H189" s="7"/>
      <c r="I189" s="128"/>
      <c r="J189" s="129"/>
      <c r="K189" s="128"/>
      <c r="L189" s="128"/>
      <c r="M189" s="128"/>
      <c r="N189" s="128"/>
      <c r="O189" s="128"/>
      <c r="P189" s="128"/>
      <c r="Q189" s="128"/>
      <c r="R189" s="128"/>
      <c r="S189" s="129"/>
      <c r="T189" s="128"/>
      <c r="U189" s="128"/>
      <c r="V189" s="128"/>
      <c r="W189" s="128">
        <f t="shared" ref="W189:W191" si="32">+H189+I189+J189+K189+L189+M189+N189+O189+P189+Q189+R189+S189+T189+U189+V189</f>
        <v>0</v>
      </c>
    </row>
    <row r="190" spans="1:23" ht="39.6" customHeight="1" x14ac:dyDescent="0.25">
      <c r="A190" s="68" t="s">
        <v>1117</v>
      </c>
      <c r="B190" s="55" t="s">
        <v>82</v>
      </c>
      <c r="C190" s="72" t="s">
        <v>1148</v>
      </c>
      <c r="D190" s="3"/>
      <c r="E190" s="57" t="s">
        <v>84</v>
      </c>
      <c r="F190" s="57" t="s">
        <v>85</v>
      </c>
      <c r="G190" s="72">
        <v>1</v>
      </c>
      <c r="H190" s="5"/>
      <c r="I190" s="118"/>
      <c r="J190" s="127"/>
      <c r="K190" s="118"/>
      <c r="L190" s="118"/>
      <c r="M190" s="118"/>
      <c r="N190" s="118"/>
      <c r="O190" s="118"/>
      <c r="P190" s="118"/>
      <c r="Q190" s="118"/>
      <c r="R190" s="118"/>
      <c r="S190" s="127">
        <v>500</v>
      </c>
      <c r="T190" s="118"/>
      <c r="U190" s="118"/>
      <c r="V190" s="118"/>
      <c r="W190" s="118">
        <f t="shared" si="32"/>
        <v>500</v>
      </c>
    </row>
    <row r="191" spans="1:23" ht="38.25" x14ac:dyDescent="0.25">
      <c r="A191" s="68" t="s">
        <v>1117</v>
      </c>
      <c r="B191" s="55" t="s">
        <v>82</v>
      </c>
      <c r="C191" s="72" t="s">
        <v>1148</v>
      </c>
      <c r="D191" s="3"/>
      <c r="E191" s="57" t="s">
        <v>464</v>
      </c>
      <c r="F191" s="57" t="s">
        <v>86</v>
      </c>
      <c r="G191" s="72">
        <v>0</v>
      </c>
      <c r="H191" s="5"/>
      <c r="I191" s="118"/>
      <c r="J191" s="127"/>
      <c r="K191" s="118"/>
      <c r="L191" s="118"/>
      <c r="M191" s="118"/>
      <c r="N191" s="118"/>
      <c r="O191" s="118"/>
      <c r="P191" s="118"/>
      <c r="Q191" s="118"/>
      <c r="R191" s="118"/>
      <c r="S191" s="127"/>
      <c r="T191" s="118"/>
      <c r="U191" s="118"/>
      <c r="V191" s="118"/>
      <c r="W191" s="118">
        <f t="shared" si="32"/>
        <v>0</v>
      </c>
    </row>
    <row r="192" spans="1:23" x14ac:dyDescent="0.25">
      <c r="A192" s="68" t="s">
        <v>1117</v>
      </c>
      <c r="B192" s="28" t="s">
        <v>82</v>
      </c>
      <c r="C192" s="29"/>
      <c r="D192" s="29"/>
      <c r="E192" s="60"/>
      <c r="F192" s="29"/>
      <c r="G192" s="29"/>
      <c r="H192" s="30">
        <f>SUM(H193:H196)</f>
        <v>0</v>
      </c>
      <c r="I192" s="117">
        <f t="shared" ref="I192:V192" si="33">SUM(I193:I196)</f>
        <v>0</v>
      </c>
      <c r="J192" s="117">
        <f t="shared" si="33"/>
        <v>0</v>
      </c>
      <c r="K192" s="117">
        <f t="shared" si="33"/>
        <v>0</v>
      </c>
      <c r="L192" s="117">
        <f t="shared" si="33"/>
        <v>0</v>
      </c>
      <c r="M192" s="117">
        <f t="shared" si="33"/>
        <v>0</v>
      </c>
      <c r="N192" s="117">
        <f t="shared" si="33"/>
        <v>0</v>
      </c>
      <c r="O192" s="117">
        <f t="shared" si="33"/>
        <v>0</v>
      </c>
      <c r="P192" s="117">
        <f t="shared" si="33"/>
        <v>0</v>
      </c>
      <c r="Q192" s="117">
        <f t="shared" si="33"/>
        <v>0</v>
      </c>
      <c r="R192" s="117">
        <f t="shared" si="33"/>
        <v>0</v>
      </c>
      <c r="S192" s="117">
        <f t="shared" si="33"/>
        <v>199500</v>
      </c>
      <c r="T192" s="117">
        <f t="shared" si="33"/>
        <v>0</v>
      </c>
      <c r="U192" s="117">
        <f t="shared" si="33"/>
        <v>0</v>
      </c>
      <c r="V192" s="117">
        <f t="shared" si="33"/>
        <v>0</v>
      </c>
      <c r="W192" s="117">
        <f>+H192+I192+J192+K192+L192+M192+N192+O192+P192+Q192+R192+S192+T192+U192+V192</f>
        <v>199500</v>
      </c>
    </row>
    <row r="193" spans="1:26" ht="52.9" customHeight="1" x14ac:dyDescent="0.25">
      <c r="A193" s="68" t="s">
        <v>1117</v>
      </c>
      <c r="B193" s="55" t="s">
        <v>82</v>
      </c>
      <c r="C193" s="72" t="s">
        <v>1148</v>
      </c>
      <c r="D193" s="3"/>
      <c r="E193" s="57" t="s">
        <v>463</v>
      </c>
      <c r="F193" s="57" t="s">
        <v>87</v>
      </c>
      <c r="G193" s="72">
        <v>500</v>
      </c>
      <c r="H193" s="5"/>
      <c r="I193" s="118"/>
      <c r="J193" s="118"/>
      <c r="K193" s="118"/>
      <c r="L193" s="118"/>
      <c r="M193" s="118"/>
      <c r="N193" s="118"/>
      <c r="O193" s="118"/>
      <c r="P193" s="118"/>
      <c r="Q193" s="118"/>
      <c r="R193" s="116"/>
      <c r="S193" s="127">
        <v>180000</v>
      </c>
      <c r="T193" s="116"/>
      <c r="U193" s="116"/>
      <c r="V193" s="116"/>
      <c r="W193" s="116">
        <f t="shared" ref="W193:W196" si="34">+H193+I193+J193+K193+L193+M193+N193+O193+P193+Q193+R193+S193+T193+U193+V193</f>
        <v>180000</v>
      </c>
    </row>
    <row r="194" spans="1:26" ht="26.45" customHeight="1" x14ac:dyDescent="0.25">
      <c r="A194" s="68" t="s">
        <v>1117</v>
      </c>
      <c r="B194" s="55" t="s">
        <v>82</v>
      </c>
      <c r="C194" s="72" t="s">
        <v>1148</v>
      </c>
      <c r="D194" s="3"/>
      <c r="E194" s="57" t="s">
        <v>885</v>
      </c>
      <c r="F194" s="57" t="s">
        <v>88</v>
      </c>
      <c r="G194" s="72">
        <v>50</v>
      </c>
      <c r="H194" s="5"/>
      <c r="I194" s="118"/>
      <c r="J194" s="118"/>
      <c r="K194" s="118"/>
      <c r="L194" s="118"/>
      <c r="M194" s="118"/>
      <c r="N194" s="118"/>
      <c r="O194" s="118"/>
      <c r="P194" s="118"/>
      <c r="Q194" s="118"/>
      <c r="R194" s="116"/>
      <c r="S194" s="127"/>
      <c r="T194" s="116"/>
      <c r="U194" s="116"/>
      <c r="V194" s="116"/>
      <c r="W194" s="116">
        <f t="shared" si="34"/>
        <v>0</v>
      </c>
    </row>
    <row r="195" spans="1:26" ht="26.45" customHeight="1" x14ac:dyDescent="0.25">
      <c r="A195" s="68" t="s">
        <v>1117</v>
      </c>
      <c r="B195" s="55" t="s">
        <v>82</v>
      </c>
      <c r="C195" s="72" t="s">
        <v>1148</v>
      </c>
      <c r="D195" s="3"/>
      <c r="E195" s="57" t="s">
        <v>980</v>
      </c>
      <c r="F195" s="57" t="s">
        <v>89</v>
      </c>
      <c r="G195" s="72">
        <v>25</v>
      </c>
      <c r="H195" s="5"/>
      <c r="I195" s="118"/>
      <c r="J195" s="118"/>
      <c r="K195" s="118"/>
      <c r="L195" s="118"/>
      <c r="M195" s="118"/>
      <c r="N195" s="118"/>
      <c r="O195" s="118"/>
      <c r="P195" s="118"/>
      <c r="Q195" s="118"/>
      <c r="R195" s="116"/>
      <c r="S195" s="127">
        <v>19000</v>
      </c>
      <c r="T195" s="116"/>
      <c r="U195" s="116"/>
      <c r="V195" s="116"/>
      <c r="W195" s="116">
        <f t="shared" si="34"/>
        <v>19000</v>
      </c>
    </row>
    <row r="196" spans="1:26" ht="52.9" customHeight="1" x14ac:dyDescent="0.25">
      <c r="A196" s="68" t="s">
        <v>1117</v>
      </c>
      <c r="B196" s="55" t="s">
        <v>82</v>
      </c>
      <c r="C196" s="72" t="s">
        <v>1148</v>
      </c>
      <c r="D196" s="3"/>
      <c r="E196" s="57" t="s">
        <v>886</v>
      </c>
      <c r="F196" s="57" t="s">
        <v>887</v>
      </c>
      <c r="G196" s="72">
        <v>1</v>
      </c>
      <c r="H196" s="5"/>
      <c r="I196" s="118"/>
      <c r="J196" s="118"/>
      <c r="K196" s="118"/>
      <c r="L196" s="118"/>
      <c r="M196" s="118"/>
      <c r="N196" s="118"/>
      <c r="O196" s="118"/>
      <c r="P196" s="118"/>
      <c r="Q196" s="118"/>
      <c r="R196" s="116"/>
      <c r="S196" s="127">
        <v>500</v>
      </c>
      <c r="T196" s="116"/>
      <c r="U196" s="116"/>
      <c r="V196" s="116"/>
      <c r="W196" s="116">
        <f t="shared" si="34"/>
        <v>500</v>
      </c>
    </row>
    <row r="197" spans="1:26" x14ac:dyDescent="0.25">
      <c r="A197" s="63"/>
      <c r="B197" s="25" t="s">
        <v>90</v>
      </c>
      <c r="C197" s="26"/>
      <c r="D197" s="26"/>
      <c r="E197" s="59"/>
      <c r="F197" s="26"/>
      <c r="G197" s="26"/>
      <c r="H197" s="27">
        <f t="shared" ref="H197" si="35">+H199+H212+H223</f>
        <v>0</v>
      </c>
      <c r="I197" s="107">
        <f t="shared" ref="I197:W197" si="36">+I199+I212+I223</f>
        <v>0</v>
      </c>
      <c r="J197" s="107">
        <f t="shared" si="36"/>
        <v>0</v>
      </c>
      <c r="K197" s="107">
        <f t="shared" si="36"/>
        <v>0</v>
      </c>
      <c r="L197" s="107">
        <f t="shared" si="36"/>
        <v>898447</v>
      </c>
      <c r="M197" s="107">
        <f t="shared" si="36"/>
        <v>0</v>
      </c>
      <c r="N197" s="107">
        <f t="shared" si="36"/>
        <v>3833364</v>
      </c>
      <c r="O197" s="107">
        <f t="shared" si="36"/>
        <v>0</v>
      </c>
      <c r="P197" s="107">
        <f t="shared" si="36"/>
        <v>0</v>
      </c>
      <c r="Q197" s="107">
        <f t="shared" si="36"/>
        <v>0</v>
      </c>
      <c r="R197" s="107">
        <f t="shared" si="36"/>
        <v>0</v>
      </c>
      <c r="S197" s="107">
        <f t="shared" si="36"/>
        <v>0</v>
      </c>
      <c r="T197" s="107">
        <f t="shared" si="36"/>
        <v>0</v>
      </c>
      <c r="U197" s="107">
        <f t="shared" si="36"/>
        <v>0</v>
      </c>
      <c r="V197" s="107">
        <f t="shared" si="36"/>
        <v>0</v>
      </c>
      <c r="W197" s="107">
        <f t="shared" si="36"/>
        <v>4731811</v>
      </c>
    </row>
    <row r="198" spans="1:26" x14ac:dyDescent="0.25">
      <c r="A198" s="63"/>
      <c r="B198" s="80" t="s">
        <v>1181</v>
      </c>
      <c r="C198" s="81"/>
      <c r="D198" s="81"/>
      <c r="E198" s="82"/>
      <c r="F198" s="81"/>
      <c r="G198" s="81"/>
      <c r="H198" s="83"/>
      <c r="I198" s="108"/>
      <c r="J198" s="108"/>
      <c r="K198" s="108"/>
      <c r="L198" s="108"/>
      <c r="M198" s="108"/>
      <c r="N198" s="108"/>
      <c r="O198" s="108"/>
      <c r="P198" s="108"/>
      <c r="Q198" s="108"/>
      <c r="R198" s="108"/>
      <c r="S198" s="108"/>
      <c r="T198" s="108"/>
      <c r="U198" s="108"/>
      <c r="V198" s="108"/>
      <c r="W198" s="108"/>
    </row>
    <row r="199" spans="1:26" x14ac:dyDescent="0.25">
      <c r="A199" s="63"/>
      <c r="B199" s="28" t="s">
        <v>90</v>
      </c>
      <c r="C199" s="29"/>
      <c r="D199" s="29"/>
      <c r="E199" s="60"/>
      <c r="F199" s="29"/>
      <c r="G199" s="29"/>
      <c r="H199" s="30">
        <f t="shared" ref="H199" si="37">SUBTOTAL(9,H200:H211)</f>
        <v>0</v>
      </c>
      <c r="I199" s="117">
        <f t="shared" ref="I199:V199" si="38">SUBTOTAL(9,I200:I211)</f>
        <v>0</v>
      </c>
      <c r="J199" s="117">
        <f t="shared" si="38"/>
        <v>0</v>
      </c>
      <c r="K199" s="117">
        <f t="shared" si="38"/>
        <v>0</v>
      </c>
      <c r="L199" s="117">
        <f t="shared" si="38"/>
        <v>208000</v>
      </c>
      <c r="M199" s="117">
        <f t="shared" si="38"/>
        <v>0</v>
      </c>
      <c r="N199" s="117">
        <f t="shared" si="38"/>
        <v>2529364</v>
      </c>
      <c r="O199" s="117">
        <f t="shared" si="38"/>
        <v>0</v>
      </c>
      <c r="P199" s="117">
        <f t="shared" si="38"/>
        <v>0</v>
      </c>
      <c r="Q199" s="117">
        <f t="shared" si="38"/>
        <v>0</v>
      </c>
      <c r="R199" s="117">
        <f t="shared" si="38"/>
        <v>0</v>
      </c>
      <c r="S199" s="117">
        <f t="shared" si="38"/>
        <v>0</v>
      </c>
      <c r="T199" s="117">
        <f t="shared" si="38"/>
        <v>0</v>
      </c>
      <c r="U199" s="117">
        <f t="shared" si="38"/>
        <v>0</v>
      </c>
      <c r="V199" s="117">
        <f t="shared" si="38"/>
        <v>0</v>
      </c>
      <c r="W199" s="117">
        <f t="shared" ref="W199:W231" si="39">+H199+I199+J199+K199+L199+M199+N199+O199+P199+Q199+R199+S199+T199+U199+V199</f>
        <v>2737364</v>
      </c>
    </row>
    <row r="200" spans="1:26" ht="39.6" customHeight="1" x14ac:dyDescent="0.25">
      <c r="A200" s="68" t="s">
        <v>1113</v>
      </c>
      <c r="B200" s="55" t="s">
        <v>90</v>
      </c>
      <c r="C200" s="72" t="s">
        <v>1151</v>
      </c>
      <c r="D200" s="3" t="s">
        <v>1156</v>
      </c>
      <c r="E200" s="57" t="s">
        <v>91</v>
      </c>
      <c r="F200" s="57" t="s">
        <v>92</v>
      </c>
      <c r="G200" s="72">
        <v>1500</v>
      </c>
      <c r="H200" s="5"/>
      <c r="I200" s="118"/>
      <c r="J200" s="118"/>
      <c r="K200" s="118"/>
      <c r="L200" s="118"/>
      <c r="M200" s="118"/>
      <c r="N200" s="118"/>
      <c r="O200" s="118"/>
      <c r="P200" s="118"/>
      <c r="Q200" s="118"/>
      <c r="R200" s="118"/>
      <c r="S200" s="118"/>
      <c r="T200" s="118"/>
      <c r="U200" s="118"/>
      <c r="V200" s="118"/>
      <c r="W200" s="118">
        <f t="shared" si="39"/>
        <v>0</v>
      </c>
      <c r="Z200" s="96"/>
    </row>
    <row r="201" spans="1:26" ht="26.45" customHeight="1" x14ac:dyDescent="0.25">
      <c r="A201" s="68" t="s">
        <v>1113</v>
      </c>
      <c r="B201" s="55" t="s">
        <v>90</v>
      </c>
      <c r="C201" s="72" t="s">
        <v>1151</v>
      </c>
      <c r="D201" s="3" t="s">
        <v>1156</v>
      </c>
      <c r="E201" s="57" t="s">
        <v>93</v>
      </c>
      <c r="F201" s="57" t="s">
        <v>94</v>
      </c>
      <c r="G201" s="72">
        <v>500</v>
      </c>
      <c r="H201" s="5"/>
      <c r="I201" s="118"/>
      <c r="J201" s="118"/>
      <c r="K201" s="118"/>
      <c r="L201" s="118"/>
      <c r="M201" s="118"/>
      <c r="N201" s="118"/>
      <c r="O201" s="118"/>
      <c r="P201" s="118"/>
      <c r="Q201" s="118"/>
      <c r="R201" s="118"/>
      <c r="S201" s="118"/>
      <c r="T201" s="118"/>
      <c r="U201" s="118"/>
      <c r="V201" s="118"/>
      <c r="W201" s="118">
        <f t="shared" si="39"/>
        <v>0</v>
      </c>
    </row>
    <row r="202" spans="1:26" ht="26.45" customHeight="1" x14ac:dyDescent="0.25">
      <c r="A202" s="68" t="s">
        <v>1113</v>
      </c>
      <c r="B202" s="55" t="s">
        <v>90</v>
      </c>
      <c r="C202" s="72" t="s">
        <v>1151</v>
      </c>
      <c r="D202" s="3" t="s">
        <v>1156</v>
      </c>
      <c r="E202" s="57" t="s">
        <v>95</v>
      </c>
      <c r="F202" s="57" t="s">
        <v>96</v>
      </c>
      <c r="G202" s="72">
        <v>5</v>
      </c>
      <c r="H202" s="5"/>
      <c r="I202" s="118"/>
      <c r="J202" s="118"/>
      <c r="K202" s="118"/>
      <c r="L202" s="118"/>
      <c r="M202" s="118"/>
      <c r="N202" s="118"/>
      <c r="O202" s="118"/>
      <c r="P202" s="118"/>
      <c r="Q202" s="118"/>
      <c r="R202" s="118"/>
      <c r="S202" s="118"/>
      <c r="T202" s="118"/>
      <c r="U202" s="118"/>
      <c r="V202" s="118"/>
      <c r="W202" s="118">
        <f t="shared" si="39"/>
        <v>0</v>
      </c>
    </row>
    <row r="203" spans="1:26" ht="26.45" customHeight="1" x14ac:dyDescent="0.25">
      <c r="A203" s="68" t="s">
        <v>1113</v>
      </c>
      <c r="B203" s="55" t="s">
        <v>90</v>
      </c>
      <c r="C203" s="72" t="s">
        <v>1151</v>
      </c>
      <c r="D203" s="3" t="s">
        <v>1156</v>
      </c>
      <c r="E203" s="57" t="s">
        <v>97</v>
      </c>
      <c r="F203" s="57" t="s">
        <v>98</v>
      </c>
      <c r="G203" s="72">
        <v>1250</v>
      </c>
      <c r="H203" s="5">
        <v>0</v>
      </c>
      <c r="I203" s="118">
        <v>0</v>
      </c>
      <c r="J203" s="118">
        <v>0</v>
      </c>
      <c r="K203" s="118">
        <v>0</v>
      </c>
      <c r="L203" s="118">
        <v>0</v>
      </c>
      <c r="M203" s="118">
        <v>0</v>
      </c>
      <c r="N203" s="118">
        <v>0</v>
      </c>
      <c r="O203" s="118">
        <v>0</v>
      </c>
      <c r="P203" s="118">
        <v>0</v>
      </c>
      <c r="Q203" s="118">
        <v>0</v>
      </c>
      <c r="R203" s="118">
        <v>0</v>
      </c>
      <c r="S203" s="118">
        <v>0</v>
      </c>
      <c r="T203" s="118">
        <v>0</v>
      </c>
      <c r="U203" s="118">
        <v>0</v>
      </c>
      <c r="V203" s="118">
        <v>0</v>
      </c>
      <c r="W203" s="118">
        <f t="shared" si="39"/>
        <v>0</v>
      </c>
    </row>
    <row r="204" spans="1:26" ht="52.9" customHeight="1" x14ac:dyDescent="0.25">
      <c r="A204" s="68" t="s">
        <v>1113</v>
      </c>
      <c r="B204" s="55" t="s">
        <v>90</v>
      </c>
      <c r="C204" s="72" t="s">
        <v>1151</v>
      </c>
      <c r="D204" s="3" t="s">
        <v>1156</v>
      </c>
      <c r="E204" s="57" t="s">
        <v>99</v>
      </c>
      <c r="F204" s="57" t="s">
        <v>100</v>
      </c>
      <c r="G204" s="72">
        <v>1</v>
      </c>
      <c r="H204" s="5"/>
      <c r="I204" s="118"/>
      <c r="J204" s="118"/>
      <c r="K204" s="118"/>
      <c r="L204" s="118"/>
      <c r="M204" s="118"/>
      <c r="N204" s="118"/>
      <c r="O204" s="118"/>
      <c r="P204" s="118"/>
      <c r="Q204" s="118"/>
      <c r="R204" s="118"/>
      <c r="S204" s="118"/>
      <c r="T204" s="118"/>
      <c r="U204" s="118"/>
      <c r="V204" s="118"/>
      <c r="W204" s="118">
        <f t="shared" si="39"/>
        <v>0</v>
      </c>
    </row>
    <row r="205" spans="1:26" ht="39.6" customHeight="1" x14ac:dyDescent="0.25">
      <c r="A205" s="68" t="s">
        <v>1113</v>
      </c>
      <c r="B205" s="55" t="s">
        <v>90</v>
      </c>
      <c r="C205" s="72" t="s">
        <v>1145</v>
      </c>
      <c r="D205" s="3"/>
      <c r="E205" s="57" t="s">
        <v>997</v>
      </c>
      <c r="F205" s="57" t="s">
        <v>100</v>
      </c>
      <c r="G205" s="72">
        <v>1</v>
      </c>
      <c r="H205" s="5"/>
      <c r="I205" s="118"/>
      <c r="J205" s="118"/>
      <c r="K205" s="118"/>
      <c r="L205" s="118"/>
      <c r="M205" s="118"/>
      <c r="N205" s="133">
        <v>2469193</v>
      </c>
      <c r="O205" s="118"/>
      <c r="P205" s="118"/>
      <c r="Q205" s="118"/>
      <c r="R205" s="118"/>
      <c r="S205" s="118"/>
      <c r="T205" s="118"/>
      <c r="U205" s="118"/>
      <c r="V205" s="118"/>
      <c r="W205" s="118">
        <f t="shared" si="39"/>
        <v>2469193</v>
      </c>
    </row>
    <row r="206" spans="1:26" ht="39.6" customHeight="1" x14ac:dyDescent="0.25">
      <c r="A206" s="68" t="s">
        <v>1113</v>
      </c>
      <c r="B206" s="55" t="s">
        <v>90</v>
      </c>
      <c r="C206" s="72" t="s">
        <v>1151</v>
      </c>
      <c r="D206" s="3" t="s">
        <v>1156</v>
      </c>
      <c r="E206" s="57" t="s">
        <v>101</v>
      </c>
      <c r="F206" s="57" t="s">
        <v>102</v>
      </c>
      <c r="G206" s="72">
        <v>125</v>
      </c>
      <c r="H206" s="5"/>
      <c r="I206" s="118"/>
      <c r="J206" s="118"/>
      <c r="K206" s="118"/>
      <c r="L206" s="118"/>
      <c r="M206" s="118"/>
      <c r="N206" s="120"/>
      <c r="O206" s="118"/>
      <c r="P206" s="118"/>
      <c r="Q206" s="118"/>
      <c r="R206" s="118"/>
      <c r="S206" s="118"/>
      <c r="T206" s="118"/>
      <c r="U206" s="118"/>
      <c r="V206" s="118"/>
      <c r="W206" s="118">
        <f t="shared" si="39"/>
        <v>0</v>
      </c>
    </row>
    <row r="207" spans="1:26" ht="26.45" customHeight="1" x14ac:dyDescent="0.25">
      <c r="A207" s="68" t="s">
        <v>1113</v>
      </c>
      <c r="B207" s="55" t="s">
        <v>90</v>
      </c>
      <c r="C207" s="72" t="s">
        <v>1151</v>
      </c>
      <c r="D207" s="3" t="s">
        <v>1158</v>
      </c>
      <c r="E207" s="57" t="s">
        <v>103</v>
      </c>
      <c r="F207" s="57" t="s">
        <v>104</v>
      </c>
      <c r="G207" s="72">
        <v>1</v>
      </c>
      <c r="H207" s="5"/>
      <c r="I207" s="118"/>
      <c r="J207" s="118"/>
      <c r="K207" s="118"/>
      <c r="L207" s="118"/>
      <c r="M207" s="118"/>
      <c r="N207" s="120"/>
      <c r="O207" s="118"/>
      <c r="P207" s="118"/>
      <c r="Q207" s="118"/>
      <c r="R207" s="118"/>
      <c r="S207" s="118"/>
      <c r="T207" s="118"/>
      <c r="U207" s="118"/>
      <c r="V207" s="118"/>
      <c r="W207" s="118">
        <f t="shared" si="39"/>
        <v>0</v>
      </c>
    </row>
    <row r="208" spans="1:26" ht="39.6" customHeight="1" x14ac:dyDescent="0.25">
      <c r="A208" s="68" t="s">
        <v>1113</v>
      </c>
      <c r="B208" s="55" t="s">
        <v>90</v>
      </c>
      <c r="C208" s="72" t="s">
        <v>1146</v>
      </c>
      <c r="D208" s="3"/>
      <c r="E208" s="101" t="s">
        <v>105</v>
      </c>
      <c r="F208" s="57" t="s">
        <v>106</v>
      </c>
      <c r="G208" s="72">
        <v>3</v>
      </c>
      <c r="H208" s="5"/>
      <c r="I208" s="118"/>
      <c r="J208" s="118"/>
      <c r="K208" s="118"/>
      <c r="L208" s="118"/>
      <c r="M208" s="118"/>
      <c r="N208" s="120">
        <v>40171</v>
      </c>
      <c r="O208" s="118"/>
      <c r="P208" s="118"/>
      <c r="Q208" s="118"/>
      <c r="R208" s="118"/>
      <c r="S208" s="118"/>
      <c r="T208" s="118"/>
      <c r="U208" s="118"/>
      <c r="V208" s="118"/>
      <c r="W208" s="118">
        <f t="shared" si="39"/>
        <v>40171</v>
      </c>
    </row>
    <row r="209" spans="1:26" ht="24" customHeight="1" x14ac:dyDescent="0.25">
      <c r="A209" s="68" t="s">
        <v>1113</v>
      </c>
      <c r="B209" s="55" t="s">
        <v>90</v>
      </c>
      <c r="C209" s="72" t="s">
        <v>1146</v>
      </c>
      <c r="D209" s="3"/>
      <c r="E209" s="101" t="s">
        <v>1012</v>
      </c>
      <c r="F209" s="57" t="s">
        <v>1013</v>
      </c>
      <c r="G209" s="72">
        <v>3</v>
      </c>
      <c r="H209" s="5"/>
      <c r="I209" s="118"/>
      <c r="J209" s="118"/>
      <c r="K209" s="118"/>
      <c r="L209" s="118">
        <v>35000</v>
      </c>
      <c r="M209" s="118"/>
      <c r="N209" s="120">
        <v>20000</v>
      </c>
      <c r="O209" s="118"/>
      <c r="P209" s="118"/>
      <c r="Q209" s="118"/>
      <c r="R209" s="118"/>
      <c r="S209" s="118"/>
      <c r="T209" s="118"/>
      <c r="U209" s="118"/>
      <c r="V209" s="118"/>
      <c r="W209" s="118">
        <f t="shared" si="39"/>
        <v>55000</v>
      </c>
    </row>
    <row r="210" spans="1:26" ht="56.1" customHeight="1" x14ac:dyDescent="0.25">
      <c r="A210" s="68" t="s">
        <v>1113</v>
      </c>
      <c r="B210" s="55" t="s">
        <v>90</v>
      </c>
      <c r="C210" s="72" t="s">
        <v>1151</v>
      </c>
      <c r="D210" s="3" t="s">
        <v>1159</v>
      </c>
      <c r="E210" s="57" t="s">
        <v>975</v>
      </c>
      <c r="F210" s="57" t="s">
        <v>976</v>
      </c>
      <c r="G210" s="72">
        <v>0</v>
      </c>
      <c r="H210" s="5"/>
      <c r="I210" s="118"/>
      <c r="J210" s="118"/>
      <c r="K210" s="118"/>
      <c r="L210" s="118"/>
      <c r="M210" s="118"/>
      <c r="N210" s="120"/>
      <c r="O210" s="118"/>
      <c r="P210" s="118"/>
      <c r="Q210" s="118"/>
      <c r="R210" s="118"/>
      <c r="S210" s="118"/>
      <c r="T210" s="118"/>
      <c r="U210" s="118"/>
      <c r="V210" s="118"/>
      <c r="W210" s="118">
        <f t="shared" si="39"/>
        <v>0</v>
      </c>
    </row>
    <row r="211" spans="1:26" ht="39.6" customHeight="1" x14ac:dyDescent="0.25">
      <c r="A211" s="68" t="s">
        <v>1113</v>
      </c>
      <c r="B211" s="55" t="s">
        <v>90</v>
      </c>
      <c r="C211" s="72" t="s">
        <v>1146</v>
      </c>
      <c r="D211" s="3"/>
      <c r="E211" s="101" t="s">
        <v>107</v>
      </c>
      <c r="F211" s="57" t="s">
        <v>108</v>
      </c>
      <c r="G211" s="72">
        <v>500</v>
      </c>
      <c r="H211" s="5"/>
      <c r="I211" s="118"/>
      <c r="J211" s="118"/>
      <c r="K211" s="118"/>
      <c r="L211" s="118">
        <v>173000</v>
      </c>
      <c r="M211" s="118"/>
      <c r="N211" s="120"/>
      <c r="O211" s="118"/>
      <c r="P211" s="118"/>
      <c r="Q211" s="118"/>
      <c r="R211" s="118"/>
      <c r="S211" s="118"/>
      <c r="T211" s="118"/>
      <c r="U211" s="118"/>
      <c r="V211" s="118"/>
      <c r="W211" s="118">
        <f t="shared" si="39"/>
        <v>173000</v>
      </c>
    </row>
    <row r="212" spans="1:26" x14ac:dyDescent="0.25">
      <c r="A212" s="68" t="s">
        <v>1113</v>
      </c>
      <c r="B212" s="28" t="s">
        <v>90</v>
      </c>
      <c r="C212" s="29"/>
      <c r="D212" s="29"/>
      <c r="E212" s="60"/>
      <c r="F212" s="29"/>
      <c r="G212" s="29"/>
      <c r="H212" s="30">
        <f t="shared" ref="H212" si="40">SUBTOTAL(9,H213:H222)</f>
        <v>0</v>
      </c>
      <c r="I212" s="117">
        <f t="shared" ref="I212:V212" si="41">SUBTOTAL(9,I213:I222)</f>
        <v>0</v>
      </c>
      <c r="J212" s="117">
        <f t="shared" si="41"/>
        <v>0</v>
      </c>
      <c r="K212" s="117">
        <f t="shared" si="41"/>
        <v>0</v>
      </c>
      <c r="L212" s="117">
        <f t="shared" si="41"/>
        <v>590447</v>
      </c>
      <c r="M212" s="117">
        <f t="shared" si="41"/>
        <v>0</v>
      </c>
      <c r="N212" s="117">
        <f t="shared" si="41"/>
        <v>54000</v>
      </c>
      <c r="O212" s="117">
        <f t="shared" si="41"/>
        <v>0</v>
      </c>
      <c r="P212" s="117">
        <f t="shared" si="41"/>
        <v>0</v>
      </c>
      <c r="Q212" s="117">
        <f t="shared" si="41"/>
        <v>0</v>
      </c>
      <c r="R212" s="117">
        <f t="shared" si="41"/>
        <v>0</v>
      </c>
      <c r="S212" s="117">
        <f t="shared" si="41"/>
        <v>0</v>
      </c>
      <c r="T212" s="117">
        <f t="shared" si="41"/>
        <v>0</v>
      </c>
      <c r="U212" s="117">
        <f t="shared" si="41"/>
        <v>0</v>
      </c>
      <c r="V212" s="117">
        <f t="shared" si="41"/>
        <v>0</v>
      </c>
      <c r="W212" s="117">
        <f t="shared" si="39"/>
        <v>644447</v>
      </c>
      <c r="Z212" s="96"/>
    </row>
    <row r="213" spans="1:26" ht="26.45" customHeight="1" x14ac:dyDescent="0.25">
      <c r="A213" s="68" t="s">
        <v>1113</v>
      </c>
      <c r="B213" s="55" t="s">
        <v>90</v>
      </c>
      <c r="C213" s="72" t="s">
        <v>1151</v>
      </c>
      <c r="D213" s="3" t="s">
        <v>1156</v>
      </c>
      <c r="E213" s="57" t="s">
        <v>467</v>
      </c>
      <c r="F213" s="57" t="s">
        <v>109</v>
      </c>
      <c r="G213" s="72">
        <v>1500</v>
      </c>
      <c r="H213" s="5"/>
      <c r="I213" s="118"/>
      <c r="J213" s="118"/>
      <c r="K213" s="118"/>
      <c r="L213" s="118"/>
      <c r="M213" s="118"/>
      <c r="N213" s="118"/>
      <c r="O213" s="118"/>
      <c r="P213" s="118"/>
      <c r="Q213" s="118"/>
      <c r="R213" s="118"/>
      <c r="S213" s="118"/>
      <c r="T213" s="118"/>
      <c r="U213" s="118"/>
      <c r="V213" s="118"/>
      <c r="W213" s="118">
        <f t="shared" si="39"/>
        <v>0</v>
      </c>
    </row>
    <row r="214" spans="1:26" ht="39.6" customHeight="1" x14ac:dyDescent="0.25">
      <c r="A214" s="68" t="s">
        <v>1113</v>
      </c>
      <c r="B214" s="55" t="s">
        <v>90</v>
      </c>
      <c r="C214" s="72" t="s">
        <v>1151</v>
      </c>
      <c r="D214" s="3" t="s">
        <v>1156</v>
      </c>
      <c r="E214" s="57" t="s">
        <v>110</v>
      </c>
      <c r="F214" s="57" t="s">
        <v>111</v>
      </c>
      <c r="G214" s="72">
        <v>250</v>
      </c>
      <c r="H214" s="5"/>
      <c r="I214" s="118"/>
      <c r="J214" s="118"/>
      <c r="K214" s="118"/>
      <c r="L214" s="118"/>
      <c r="M214" s="118"/>
      <c r="N214" s="118"/>
      <c r="O214" s="118"/>
      <c r="P214" s="118"/>
      <c r="Q214" s="118"/>
      <c r="R214" s="118"/>
      <c r="S214" s="118"/>
      <c r="T214" s="118"/>
      <c r="U214" s="118"/>
      <c r="V214" s="118"/>
      <c r="W214" s="118">
        <f t="shared" si="39"/>
        <v>0</v>
      </c>
    </row>
    <row r="215" spans="1:26" ht="43.35" customHeight="1" x14ac:dyDescent="0.25">
      <c r="A215" s="68" t="s">
        <v>1113</v>
      </c>
      <c r="B215" s="55" t="s">
        <v>90</v>
      </c>
      <c r="C215" s="72" t="s">
        <v>1151</v>
      </c>
      <c r="D215" s="3" t="s">
        <v>1156</v>
      </c>
      <c r="E215" s="57" t="s">
        <v>112</v>
      </c>
      <c r="F215" s="57" t="s">
        <v>113</v>
      </c>
      <c r="G215" s="72">
        <v>2</v>
      </c>
      <c r="H215" s="5"/>
      <c r="I215" s="118"/>
      <c r="J215" s="118"/>
      <c r="K215" s="118"/>
      <c r="L215" s="118"/>
      <c r="M215" s="118"/>
      <c r="N215" s="118"/>
      <c r="O215" s="118"/>
      <c r="P215" s="118"/>
      <c r="Q215" s="118"/>
      <c r="R215" s="118"/>
      <c r="S215" s="118"/>
      <c r="T215" s="118"/>
      <c r="U215" s="118"/>
      <c r="V215" s="118"/>
      <c r="W215" s="118">
        <f t="shared" si="39"/>
        <v>0</v>
      </c>
    </row>
    <row r="216" spans="1:26" ht="37.700000000000003" customHeight="1" x14ac:dyDescent="0.25">
      <c r="A216" s="68" t="s">
        <v>1113</v>
      </c>
      <c r="B216" s="55" t="s">
        <v>90</v>
      </c>
      <c r="C216" s="72" t="s">
        <v>1146</v>
      </c>
      <c r="D216" s="3"/>
      <c r="E216" s="101" t="s">
        <v>114</v>
      </c>
      <c r="F216" s="57" t="s">
        <v>115</v>
      </c>
      <c r="G216" s="72">
        <v>50</v>
      </c>
      <c r="H216" s="5"/>
      <c r="I216" s="118"/>
      <c r="J216" s="118"/>
      <c r="K216" s="118"/>
      <c r="L216" s="118">
        <v>540447</v>
      </c>
      <c r="M216" s="118"/>
      <c r="N216" s="118"/>
      <c r="O216" s="118"/>
      <c r="P216" s="118"/>
      <c r="Q216" s="118"/>
      <c r="R216" s="118"/>
      <c r="S216" s="118"/>
      <c r="T216" s="118"/>
      <c r="U216" s="118"/>
      <c r="V216" s="118"/>
      <c r="W216" s="118">
        <f t="shared" si="39"/>
        <v>540447</v>
      </c>
    </row>
    <row r="217" spans="1:26" ht="37.700000000000003" customHeight="1" x14ac:dyDescent="0.25">
      <c r="A217" s="68" t="s">
        <v>1113</v>
      </c>
      <c r="B217" s="55" t="s">
        <v>90</v>
      </c>
      <c r="C217" s="72" t="s">
        <v>1151</v>
      </c>
      <c r="D217" s="3" t="s">
        <v>1158</v>
      </c>
      <c r="E217" s="57" t="s">
        <v>1014</v>
      </c>
      <c r="F217" s="57" t="s">
        <v>1000</v>
      </c>
      <c r="G217" s="72">
        <v>1</v>
      </c>
      <c r="H217" s="5"/>
      <c r="I217" s="118"/>
      <c r="J217" s="118"/>
      <c r="K217" s="118"/>
      <c r="L217" s="118"/>
      <c r="M217" s="118"/>
      <c r="N217" s="118"/>
      <c r="O217" s="118"/>
      <c r="P217" s="118"/>
      <c r="Q217" s="118"/>
      <c r="R217" s="118"/>
      <c r="S217" s="118"/>
      <c r="T217" s="118"/>
      <c r="U217" s="118"/>
      <c r="V217" s="118"/>
      <c r="W217" s="118">
        <f t="shared" si="39"/>
        <v>0</v>
      </c>
    </row>
    <row r="218" spans="1:26" ht="52.9" customHeight="1" x14ac:dyDescent="0.25">
      <c r="A218" s="68" t="s">
        <v>1113</v>
      </c>
      <c r="B218" s="55" t="s">
        <v>90</v>
      </c>
      <c r="C218" s="72" t="s">
        <v>1146</v>
      </c>
      <c r="D218" s="3"/>
      <c r="E218" s="101" t="s">
        <v>116</v>
      </c>
      <c r="F218" s="57" t="s">
        <v>117</v>
      </c>
      <c r="G218" s="72">
        <v>1</v>
      </c>
      <c r="H218" s="5"/>
      <c r="I218" s="118"/>
      <c r="J218" s="118"/>
      <c r="K218" s="118"/>
      <c r="L218" s="118"/>
      <c r="M218" s="118"/>
      <c r="N218" s="118">
        <v>10000</v>
      </c>
      <c r="O218" s="118"/>
      <c r="P218" s="118"/>
      <c r="Q218" s="118"/>
      <c r="R218" s="118"/>
      <c r="S218" s="118"/>
      <c r="T218" s="118"/>
      <c r="U218" s="118"/>
      <c r="V218" s="118"/>
      <c r="W218" s="118">
        <f t="shared" si="39"/>
        <v>10000</v>
      </c>
    </row>
    <row r="219" spans="1:26" ht="39.6" customHeight="1" x14ac:dyDescent="0.25">
      <c r="A219" s="68" t="s">
        <v>1113</v>
      </c>
      <c r="B219" s="55" t="s">
        <v>90</v>
      </c>
      <c r="C219" s="72" t="s">
        <v>1146</v>
      </c>
      <c r="D219" s="3"/>
      <c r="E219" s="101" t="s">
        <v>118</v>
      </c>
      <c r="F219" s="57" t="s">
        <v>119</v>
      </c>
      <c r="G219" s="72">
        <v>1</v>
      </c>
      <c r="H219" s="5"/>
      <c r="I219" s="118"/>
      <c r="J219" s="118"/>
      <c r="K219" s="118"/>
      <c r="L219" s="118">
        <v>50000</v>
      </c>
      <c r="M219" s="118"/>
      <c r="N219" s="118">
        <v>10000</v>
      </c>
      <c r="O219" s="118"/>
      <c r="P219" s="118"/>
      <c r="Q219" s="118"/>
      <c r="R219" s="118"/>
      <c r="S219" s="118"/>
      <c r="T219" s="118"/>
      <c r="U219" s="118"/>
      <c r="V219" s="118"/>
      <c r="W219" s="118">
        <f t="shared" si="39"/>
        <v>60000</v>
      </c>
    </row>
    <row r="220" spans="1:26" ht="86.25" customHeight="1" x14ac:dyDescent="0.25">
      <c r="A220" s="68" t="s">
        <v>1113</v>
      </c>
      <c r="B220" s="55" t="s">
        <v>90</v>
      </c>
      <c r="C220" s="72" t="s">
        <v>1146</v>
      </c>
      <c r="D220" s="3"/>
      <c r="E220" s="101" t="s">
        <v>981</v>
      </c>
      <c r="F220" s="22" t="s">
        <v>120</v>
      </c>
      <c r="G220" s="72">
        <v>20</v>
      </c>
      <c r="H220" s="5"/>
      <c r="I220" s="118"/>
      <c r="J220" s="118"/>
      <c r="K220" s="118"/>
      <c r="L220" s="118"/>
      <c r="M220" s="118"/>
      <c r="N220" s="118">
        <v>10000</v>
      </c>
      <c r="O220" s="118"/>
      <c r="P220" s="118"/>
      <c r="Q220" s="118"/>
      <c r="R220" s="118"/>
      <c r="S220" s="118"/>
      <c r="T220" s="118"/>
      <c r="U220" s="118"/>
      <c r="V220" s="118"/>
      <c r="W220" s="118">
        <f t="shared" si="39"/>
        <v>10000</v>
      </c>
    </row>
    <row r="221" spans="1:26" ht="39.6" customHeight="1" x14ac:dyDescent="0.25">
      <c r="A221" s="68" t="s">
        <v>1113</v>
      </c>
      <c r="B221" s="55" t="s">
        <v>90</v>
      </c>
      <c r="C221" s="72" t="s">
        <v>1146</v>
      </c>
      <c r="D221" s="3"/>
      <c r="E221" s="101" t="s">
        <v>121</v>
      </c>
      <c r="F221" s="57" t="s">
        <v>122</v>
      </c>
      <c r="G221" s="72">
        <v>25</v>
      </c>
      <c r="H221" s="5"/>
      <c r="I221" s="118"/>
      <c r="J221" s="118"/>
      <c r="K221" s="118"/>
      <c r="L221" s="118"/>
      <c r="M221" s="118"/>
      <c r="N221" s="118">
        <v>24000</v>
      </c>
      <c r="O221" s="118"/>
      <c r="P221" s="118"/>
      <c r="Q221" s="118"/>
      <c r="R221" s="118"/>
      <c r="S221" s="118"/>
      <c r="T221" s="118"/>
      <c r="U221" s="118"/>
      <c r="V221" s="118"/>
      <c r="W221" s="118">
        <f t="shared" si="39"/>
        <v>24000</v>
      </c>
    </row>
    <row r="222" spans="1:26" ht="39.6" customHeight="1" x14ac:dyDescent="0.25">
      <c r="A222" s="68" t="s">
        <v>1113</v>
      </c>
      <c r="B222" s="55" t="s">
        <v>90</v>
      </c>
      <c r="C222" s="72" t="s">
        <v>1151</v>
      </c>
      <c r="D222" s="3" t="s">
        <v>1160</v>
      </c>
      <c r="E222" s="57" t="s">
        <v>1015</v>
      </c>
      <c r="F222" s="57" t="s">
        <v>24</v>
      </c>
      <c r="G222" s="94">
        <v>0</v>
      </c>
      <c r="H222" s="5"/>
      <c r="I222" s="118"/>
      <c r="J222" s="118"/>
      <c r="K222" s="118"/>
      <c r="L222" s="118"/>
      <c r="M222" s="118"/>
      <c r="N222" s="118"/>
      <c r="O222" s="118"/>
      <c r="P222" s="118"/>
      <c r="Q222" s="118"/>
      <c r="R222" s="118"/>
      <c r="S222" s="118"/>
      <c r="T222" s="118"/>
      <c r="U222" s="118"/>
      <c r="V222" s="118"/>
      <c r="W222" s="118">
        <f t="shared" si="39"/>
        <v>0</v>
      </c>
    </row>
    <row r="223" spans="1:26" x14ac:dyDescent="0.25">
      <c r="A223" s="68" t="s">
        <v>1113</v>
      </c>
      <c r="B223" s="28" t="s">
        <v>90</v>
      </c>
      <c r="C223" s="29"/>
      <c r="D223" s="29"/>
      <c r="E223" s="60"/>
      <c r="F223" s="29"/>
      <c r="G223" s="29"/>
      <c r="H223" s="30">
        <f t="shared" ref="H223" si="42">SUM(H224:H231)</f>
        <v>0</v>
      </c>
      <c r="I223" s="117">
        <f t="shared" ref="I223:V223" si="43">SUM(I224:I231)</f>
        <v>0</v>
      </c>
      <c r="J223" s="117">
        <f t="shared" si="43"/>
        <v>0</v>
      </c>
      <c r="K223" s="117">
        <f t="shared" si="43"/>
        <v>0</v>
      </c>
      <c r="L223" s="117">
        <f t="shared" si="43"/>
        <v>100000</v>
      </c>
      <c r="M223" s="117">
        <f t="shared" si="43"/>
        <v>0</v>
      </c>
      <c r="N223" s="117">
        <f t="shared" si="43"/>
        <v>1250000</v>
      </c>
      <c r="O223" s="117">
        <f t="shared" si="43"/>
        <v>0</v>
      </c>
      <c r="P223" s="117">
        <f t="shared" si="43"/>
        <v>0</v>
      </c>
      <c r="Q223" s="117">
        <f t="shared" si="43"/>
        <v>0</v>
      </c>
      <c r="R223" s="117">
        <f t="shared" si="43"/>
        <v>0</v>
      </c>
      <c r="S223" s="117">
        <f t="shared" si="43"/>
        <v>0</v>
      </c>
      <c r="T223" s="117">
        <f t="shared" si="43"/>
        <v>0</v>
      </c>
      <c r="U223" s="117">
        <f t="shared" si="43"/>
        <v>0</v>
      </c>
      <c r="V223" s="117">
        <f t="shared" si="43"/>
        <v>0</v>
      </c>
      <c r="W223" s="117">
        <f t="shared" si="39"/>
        <v>1350000</v>
      </c>
    </row>
    <row r="224" spans="1:26" ht="39.6" customHeight="1" x14ac:dyDescent="0.25">
      <c r="A224" s="68" t="s">
        <v>1113</v>
      </c>
      <c r="B224" s="55" t="s">
        <v>90</v>
      </c>
      <c r="C224" s="72" t="s">
        <v>1151</v>
      </c>
      <c r="D224" s="3" t="s">
        <v>1157</v>
      </c>
      <c r="E224" s="3" t="s">
        <v>123</v>
      </c>
      <c r="F224" s="3" t="s">
        <v>127</v>
      </c>
      <c r="G224" s="73">
        <v>1</v>
      </c>
      <c r="H224" s="8"/>
      <c r="I224" s="110"/>
      <c r="J224" s="110"/>
      <c r="K224" s="110"/>
      <c r="L224" s="110"/>
      <c r="M224" s="110"/>
      <c r="N224" s="110"/>
      <c r="O224" s="110"/>
      <c r="P224" s="110"/>
      <c r="Q224" s="110"/>
      <c r="R224" s="116"/>
      <c r="S224" s="116"/>
      <c r="T224" s="116"/>
      <c r="U224" s="116"/>
      <c r="V224" s="116"/>
      <c r="W224" s="116">
        <f t="shared" si="39"/>
        <v>0</v>
      </c>
    </row>
    <row r="225" spans="1:23" ht="26.45" customHeight="1" x14ac:dyDescent="0.25">
      <c r="A225" s="68" t="s">
        <v>1113</v>
      </c>
      <c r="B225" s="55" t="s">
        <v>90</v>
      </c>
      <c r="C225" s="72" t="s">
        <v>1193</v>
      </c>
      <c r="D225" s="3" t="s">
        <v>1161</v>
      </c>
      <c r="E225" s="51" t="s">
        <v>124</v>
      </c>
      <c r="F225" s="3" t="s">
        <v>128</v>
      </c>
      <c r="G225" s="73">
        <v>1</v>
      </c>
      <c r="H225" s="8"/>
      <c r="I225" s="110"/>
      <c r="J225" s="110"/>
      <c r="K225" s="110"/>
      <c r="L225" s="110"/>
      <c r="M225" s="110"/>
      <c r="N225" s="110"/>
      <c r="O225" s="110"/>
      <c r="P225" s="110"/>
      <c r="Q225" s="110"/>
      <c r="R225" s="116"/>
      <c r="S225" s="116"/>
      <c r="T225" s="116"/>
      <c r="U225" s="116"/>
      <c r="V225" s="116"/>
      <c r="W225" s="116">
        <f t="shared" si="39"/>
        <v>0</v>
      </c>
    </row>
    <row r="226" spans="1:23" ht="52.9" customHeight="1" x14ac:dyDescent="0.25">
      <c r="A226" s="68" t="s">
        <v>1113</v>
      </c>
      <c r="B226" s="55" t="s">
        <v>90</v>
      </c>
      <c r="C226" s="72" t="s">
        <v>1151</v>
      </c>
      <c r="D226" s="3" t="s">
        <v>1158</v>
      </c>
      <c r="E226" s="3" t="s">
        <v>996</v>
      </c>
      <c r="F226" s="3" t="s">
        <v>890</v>
      </c>
      <c r="G226" s="73">
        <v>1</v>
      </c>
      <c r="H226" s="8"/>
      <c r="I226" s="110"/>
      <c r="J226" s="110"/>
      <c r="K226" s="110"/>
      <c r="L226" s="110"/>
      <c r="M226" s="110"/>
      <c r="N226" s="110"/>
      <c r="O226" s="110"/>
      <c r="P226" s="110"/>
      <c r="Q226" s="110"/>
      <c r="R226" s="116"/>
      <c r="S226" s="116"/>
      <c r="T226" s="116"/>
      <c r="U226" s="116"/>
      <c r="V226" s="116"/>
      <c r="W226" s="116">
        <f t="shared" si="39"/>
        <v>0</v>
      </c>
    </row>
    <row r="227" spans="1:23" ht="26.45" customHeight="1" x14ac:dyDescent="0.25">
      <c r="A227" s="68" t="s">
        <v>1113</v>
      </c>
      <c r="B227" s="55" t="s">
        <v>90</v>
      </c>
      <c r="C227" s="72" t="s">
        <v>1151</v>
      </c>
      <c r="D227" s="3" t="s">
        <v>1162</v>
      </c>
      <c r="E227" s="3" t="s">
        <v>1019</v>
      </c>
      <c r="F227" s="3" t="s">
        <v>129</v>
      </c>
      <c r="G227" s="95">
        <v>0</v>
      </c>
      <c r="H227" s="8"/>
      <c r="I227" s="110"/>
      <c r="J227" s="110"/>
      <c r="K227" s="110"/>
      <c r="L227" s="110"/>
      <c r="M227" s="110"/>
      <c r="N227" s="110"/>
      <c r="O227" s="110"/>
      <c r="P227" s="110"/>
      <c r="Q227" s="110"/>
      <c r="R227" s="116"/>
      <c r="S227" s="116"/>
      <c r="T227" s="116"/>
      <c r="U227" s="116"/>
      <c r="V227" s="116"/>
      <c r="W227" s="116">
        <f t="shared" si="39"/>
        <v>0</v>
      </c>
    </row>
    <row r="228" spans="1:23" ht="39.6" customHeight="1" x14ac:dyDescent="0.25">
      <c r="A228" s="68" t="s">
        <v>1113</v>
      </c>
      <c r="B228" s="55" t="s">
        <v>90</v>
      </c>
      <c r="C228" s="72" t="s">
        <v>1146</v>
      </c>
      <c r="D228" s="3" t="s">
        <v>1161</v>
      </c>
      <c r="E228" s="101" t="s">
        <v>125</v>
      </c>
      <c r="F228" s="3" t="s">
        <v>130</v>
      </c>
      <c r="G228" s="73">
        <v>2</v>
      </c>
      <c r="H228" s="8"/>
      <c r="I228" s="110"/>
      <c r="K228" s="110"/>
      <c r="L228" s="110">
        <v>20000</v>
      </c>
      <c r="M228" s="110"/>
      <c r="N228" s="110"/>
      <c r="O228" s="110"/>
      <c r="P228" s="110"/>
      <c r="Q228" s="110"/>
      <c r="R228" s="116"/>
      <c r="S228" s="116"/>
      <c r="T228" s="116"/>
      <c r="U228" s="116"/>
      <c r="V228" s="116"/>
      <c r="W228" s="116">
        <f t="shared" si="39"/>
        <v>20000</v>
      </c>
    </row>
    <row r="229" spans="1:23" ht="25.5" x14ac:dyDescent="0.25">
      <c r="A229" s="68" t="s">
        <v>1113</v>
      </c>
      <c r="B229" s="55" t="s">
        <v>90</v>
      </c>
      <c r="C229" s="72" t="s">
        <v>1146</v>
      </c>
      <c r="D229" s="3" t="s">
        <v>1160</v>
      </c>
      <c r="E229" s="101" t="s">
        <v>468</v>
      </c>
      <c r="F229" s="3" t="s">
        <v>24</v>
      </c>
      <c r="G229" s="73">
        <v>1</v>
      </c>
      <c r="H229" s="8"/>
      <c r="I229" s="110"/>
      <c r="J229" s="110"/>
      <c r="K229" s="110"/>
      <c r="L229" s="110">
        <v>40000</v>
      </c>
      <c r="M229" s="110"/>
      <c r="N229" s="110"/>
      <c r="O229" s="110"/>
      <c r="P229" s="110"/>
      <c r="Q229" s="110"/>
      <c r="R229" s="116"/>
      <c r="S229" s="116"/>
      <c r="T229" s="116"/>
      <c r="U229" s="116"/>
      <c r="V229" s="116"/>
      <c r="W229" s="116">
        <f t="shared" si="39"/>
        <v>40000</v>
      </c>
    </row>
    <row r="230" spans="1:23" ht="52.9" customHeight="1" x14ac:dyDescent="0.25">
      <c r="A230" s="68" t="s">
        <v>1113</v>
      </c>
      <c r="B230" s="55" t="s">
        <v>90</v>
      </c>
      <c r="C230" s="72" t="s">
        <v>1146</v>
      </c>
      <c r="D230" s="3" t="s">
        <v>1162</v>
      </c>
      <c r="E230" s="101" t="s">
        <v>126</v>
      </c>
      <c r="F230" s="3" t="s">
        <v>131</v>
      </c>
      <c r="G230" s="73">
        <v>25</v>
      </c>
      <c r="H230" s="8"/>
      <c r="I230" s="110"/>
      <c r="J230" s="110"/>
      <c r="K230" s="110"/>
      <c r="L230" s="110">
        <v>40000</v>
      </c>
      <c r="M230" s="110"/>
      <c r="N230" s="110"/>
      <c r="O230" s="110"/>
      <c r="P230" s="110"/>
      <c r="Q230" s="110"/>
      <c r="R230" s="116"/>
      <c r="S230" s="116"/>
      <c r="T230" s="116"/>
      <c r="U230" s="116"/>
      <c r="V230" s="116"/>
      <c r="W230" s="116">
        <f t="shared" si="39"/>
        <v>40000</v>
      </c>
    </row>
    <row r="231" spans="1:23" ht="66" customHeight="1" x14ac:dyDescent="0.25">
      <c r="A231" s="68" t="s">
        <v>1113</v>
      </c>
      <c r="B231" s="55" t="s">
        <v>90</v>
      </c>
      <c r="C231" s="72" t="s">
        <v>1146</v>
      </c>
      <c r="D231" s="3" t="s">
        <v>1163</v>
      </c>
      <c r="E231" s="3" t="s">
        <v>132</v>
      </c>
      <c r="F231" s="3" t="s">
        <v>133</v>
      </c>
      <c r="G231" s="73">
        <v>1</v>
      </c>
      <c r="H231" s="8"/>
      <c r="I231" s="110"/>
      <c r="J231" s="110"/>
      <c r="K231" s="110"/>
      <c r="L231" s="110"/>
      <c r="M231" s="110"/>
      <c r="N231" s="133">
        <f>183242+156867+414867+495024</f>
        <v>1250000</v>
      </c>
      <c r="O231" s="110"/>
      <c r="P231" s="110"/>
      <c r="Q231" s="110"/>
      <c r="R231" s="116"/>
      <c r="S231" s="116"/>
      <c r="T231" s="116"/>
      <c r="U231" s="116"/>
      <c r="V231" s="116"/>
      <c r="W231" s="116">
        <f t="shared" si="39"/>
        <v>1250000</v>
      </c>
    </row>
    <row r="232" spans="1:23" ht="38.25" x14ac:dyDescent="0.25">
      <c r="A232" s="63"/>
      <c r="B232" s="25" t="s">
        <v>134</v>
      </c>
      <c r="C232" s="26"/>
      <c r="D232" s="26"/>
      <c r="E232" s="59"/>
      <c r="F232" s="26"/>
      <c r="G232" s="26"/>
      <c r="H232" s="27">
        <f t="shared" ref="H232" si="44">+H234+H248+H257+H266+H272+H280+H286+H292+H302+H305</f>
        <v>0</v>
      </c>
      <c r="I232" s="107">
        <f t="shared" ref="I232:V232" si="45">+I234+I248+I257+I266+I272+I280+I286+I292+I302+I305</f>
        <v>0</v>
      </c>
      <c r="J232" s="107">
        <f t="shared" si="45"/>
        <v>0</v>
      </c>
      <c r="K232" s="107">
        <f t="shared" si="45"/>
        <v>0</v>
      </c>
      <c r="L232" s="107">
        <f t="shared" si="45"/>
        <v>644500</v>
      </c>
      <c r="M232" s="107">
        <f t="shared" si="45"/>
        <v>0</v>
      </c>
      <c r="N232" s="107">
        <f t="shared" si="45"/>
        <v>0</v>
      </c>
      <c r="O232" s="107">
        <f t="shared" si="45"/>
        <v>0</v>
      </c>
      <c r="P232" s="107">
        <f t="shared" si="45"/>
        <v>0</v>
      </c>
      <c r="Q232" s="107">
        <f t="shared" si="45"/>
        <v>0</v>
      </c>
      <c r="R232" s="107">
        <f t="shared" si="45"/>
        <v>0</v>
      </c>
      <c r="S232" s="107">
        <f t="shared" si="45"/>
        <v>226700</v>
      </c>
      <c r="T232" s="107">
        <f t="shared" si="45"/>
        <v>0</v>
      </c>
      <c r="U232" s="107">
        <f t="shared" si="45"/>
        <v>0</v>
      </c>
      <c r="V232" s="107">
        <f t="shared" si="45"/>
        <v>0</v>
      </c>
      <c r="W232" s="107">
        <f>+W234+W248+W257+W266+W272+W280+W286+W292+W302+W305</f>
        <v>871200</v>
      </c>
    </row>
    <row r="233" spans="1:23" x14ac:dyDescent="0.25">
      <c r="A233" s="63"/>
      <c r="B233" s="80" t="s">
        <v>1182</v>
      </c>
      <c r="C233" s="81"/>
      <c r="D233" s="81"/>
      <c r="E233" s="82"/>
      <c r="F233" s="81"/>
      <c r="G233" s="81"/>
      <c r="H233" s="83"/>
      <c r="I233" s="108"/>
      <c r="J233" s="108"/>
      <c r="K233" s="108"/>
      <c r="L233" s="108"/>
      <c r="M233" s="108"/>
      <c r="N233" s="108"/>
      <c r="O233" s="108"/>
      <c r="P233" s="108"/>
      <c r="Q233" s="108"/>
      <c r="R233" s="108"/>
      <c r="S233" s="108"/>
      <c r="T233" s="108"/>
      <c r="U233" s="108"/>
      <c r="V233" s="108"/>
      <c r="W233" s="108"/>
    </row>
    <row r="234" spans="1:23" ht="38.25" x14ac:dyDescent="0.25">
      <c r="A234" s="63"/>
      <c r="B234" s="28" t="s">
        <v>134</v>
      </c>
      <c r="C234" s="29"/>
      <c r="D234" s="29"/>
      <c r="E234" s="60"/>
      <c r="F234" s="29"/>
      <c r="G234" s="29"/>
      <c r="H234" s="30">
        <f t="shared" ref="H234" si="46">SUBTOTAL(9,H235:H247)</f>
        <v>0</v>
      </c>
      <c r="I234" s="117">
        <f t="shared" ref="I234:V234" si="47">SUBTOTAL(9,I235:I247)</f>
        <v>0</v>
      </c>
      <c r="J234" s="117">
        <f t="shared" si="47"/>
        <v>0</v>
      </c>
      <c r="K234" s="117">
        <f t="shared" si="47"/>
        <v>0</v>
      </c>
      <c r="L234" s="117">
        <f t="shared" si="47"/>
        <v>52000</v>
      </c>
      <c r="M234" s="117">
        <f t="shared" si="47"/>
        <v>0</v>
      </c>
      <c r="N234" s="117">
        <f t="shared" si="47"/>
        <v>0</v>
      </c>
      <c r="O234" s="117">
        <f t="shared" si="47"/>
        <v>0</v>
      </c>
      <c r="P234" s="117">
        <f t="shared" si="47"/>
        <v>0</v>
      </c>
      <c r="Q234" s="117">
        <f t="shared" si="47"/>
        <v>0</v>
      </c>
      <c r="R234" s="117">
        <f t="shared" si="47"/>
        <v>0</v>
      </c>
      <c r="S234" s="117">
        <f t="shared" si="47"/>
        <v>70000</v>
      </c>
      <c r="T234" s="117">
        <f t="shared" si="47"/>
        <v>0</v>
      </c>
      <c r="U234" s="117">
        <f t="shared" si="47"/>
        <v>0</v>
      </c>
      <c r="V234" s="117">
        <f t="shared" si="47"/>
        <v>0</v>
      </c>
      <c r="W234" s="117">
        <f t="shared" ref="W234:W297" si="48">+H234+I234+J234+K234+L234+M234+N234+O234+P234+Q234+R234+S234+T234+U234+V234</f>
        <v>122000</v>
      </c>
    </row>
    <row r="235" spans="1:23" ht="39.6" customHeight="1" x14ac:dyDescent="0.25">
      <c r="A235" s="68" t="s">
        <v>1106</v>
      </c>
      <c r="B235" s="55" t="s">
        <v>134</v>
      </c>
      <c r="C235" s="72" t="s">
        <v>1142</v>
      </c>
      <c r="D235" s="3"/>
      <c r="E235" s="57" t="s">
        <v>135</v>
      </c>
      <c r="F235" s="57" t="s">
        <v>136</v>
      </c>
      <c r="G235" s="73">
        <v>0</v>
      </c>
      <c r="H235" s="8"/>
      <c r="I235" s="110"/>
      <c r="J235" s="110"/>
      <c r="K235" s="110"/>
      <c r="L235" s="110"/>
      <c r="M235" s="110"/>
      <c r="N235" s="110"/>
      <c r="O235" s="110"/>
      <c r="P235" s="110"/>
      <c r="Q235" s="110"/>
      <c r="R235" s="110"/>
      <c r="S235" s="110"/>
      <c r="T235" s="110"/>
      <c r="U235" s="110"/>
      <c r="V235" s="110"/>
      <c r="W235" s="110">
        <f t="shared" si="48"/>
        <v>0</v>
      </c>
    </row>
    <row r="236" spans="1:23" s="56" customFormat="1" ht="78.75" customHeight="1" x14ac:dyDescent="0.25">
      <c r="A236" s="68" t="s">
        <v>1106</v>
      </c>
      <c r="B236" s="55" t="s">
        <v>134</v>
      </c>
      <c r="C236" s="72" t="s">
        <v>1142</v>
      </c>
      <c r="D236" s="3"/>
      <c r="E236" s="57" t="s">
        <v>888</v>
      </c>
      <c r="F236" s="57" t="s">
        <v>137</v>
      </c>
      <c r="G236" s="73">
        <v>1</v>
      </c>
      <c r="H236" s="8"/>
      <c r="I236" s="110"/>
      <c r="J236" s="110"/>
      <c r="K236" s="110"/>
      <c r="L236" s="110"/>
      <c r="M236" s="110"/>
      <c r="N236" s="110"/>
      <c r="O236" s="110"/>
      <c r="P236" s="110"/>
      <c r="Q236" s="110"/>
      <c r="R236" s="110"/>
      <c r="S236" s="110">
        <v>15000</v>
      </c>
      <c r="T236" s="110"/>
      <c r="U236" s="110"/>
      <c r="V236" s="110"/>
      <c r="W236" s="110">
        <f t="shared" si="48"/>
        <v>15000</v>
      </c>
    </row>
    <row r="237" spans="1:23" ht="66" customHeight="1" x14ac:dyDescent="0.25">
      <c r="A237" s="68" t="s">
        <v>1106</v>
      </c>
      <c r="B237" s="55" t="s">
        <v>134</v>
      </c>
      <c r="C237" s="72" t="s">
        <v>1142</v>
      </c>
      <c r="D237" s="3"/>
      <c r="E237" s="57" t="s">
        <v>889</v>
      </c>
      <c r="F237" s="57" t="s">
        <v>138</v>
      </c>
      <c r="G237" s="73">
        <v>1</v>
      </c>
      <c r="H237" s="8"/>
      <c r="I237" s="110"/>
      <c r="J237" s="110"/>
      <c r="K237" s="110"/>
      <c r="L237" s="110"/>
      <c r="M237" s="110"/>
      <c r="N237" s="110"/>
      <c r="O237" s="110"/>
      <c r="P237" s="110"/>
      <c r="Q237" s="110"/>
      <c r="R237" s="110"/>
      <c r="S237" s="110">
        <v>20000</v>
      </c>
      <c r="T237" s="110"/>
      <c r="U237" s="110"/>
      <c r="V237" s="110"/>
      <c r="W237" s="110">
        <f t="shared" si="48"/>
        <v>20000</v>
      </c>
    </row>
    <row r="238" spans="1:23" ht="66" customHeight="1" x14ac:dyDescent="0.25">
      <c r="A238" s="68" t="s">
        <v>1106</v>
      </c>
      <c r="B238" s="55" t="s">
        <v>134</v>
      </c>
      <c r="C238" s="72" t="s">
        <v>1142</v>
      </c>
      <c r="D238" s="3"/>
      <c r="E238" s="57" t="s">
        <v>515</v>
      </c>
      <c r="F238" s="57" t="s">
        <v>890</v>
      </c>
      <c r="G238" s="73">
        <v>1</v>
      </c>
      <c r="H238" s="8"/>
      <c r="I238" s="110"/>
      <c r="J238" s="110"/>
      <c r="K238" s="110"/>
      <c r="L238" s="110">
        <v>30000</v>
      </c>
      <c r="M238" s="110"/>
      <c r="N238" s="110"/>
      <c r="O238" s="110"/>
      <c r="P238" s="110"/>
      <c r="Q238" s="110"/>
      <c r="R238" s="110"/>
      <c r="S238" s="110"/>
      <c r="T238" s="110"/>
      <c r="U238" s="110"/>
      <c r="V238" s="110"/>
      <c r="W238" s="110">
        <f t="shared" si="48"/>
        <v>30000</v>
      </c>
    </row>
    <row r="239" spans="1:23" ht="52.9" customHeight="1" x14ac:dyDescent="0.25">
      <c r="A239" s="68" t="s">
        <v>1106</v>
      </c>
      <c r="B239" s="55" t="s">
        <v>134</v>
      </c>
      <c r="C239" s="72" t="s">
        <v>1142</v>
      </c>
      <c r="D239" s="3"/>
      <c r="E239" s="57" t="s">
        <v>891</v>
      </c>
      <c r="F239" s="57" t="s">
        <v>892</v>
      </c>
      <c r="G239" s="73">
        <v>1</v>
      </c>
      <c r="H239" s="8"/>
      <c r="I239" s="110"/>
      <c r="J239" s="110"/>
      <c r="K239" s="110"/>
      <c r="L239" s="110"/>
      <c r="M239" s="110"/>
      <c r="N239" s="110"/>
      <c r="O239" s="110"/>
      <c r="P239" s="110"/>
      <c r="Q239" s="110"/>
      <c r="R239" s="110"/>
      <c r="S239" s="110">
        <v>5000</v>
      </c>
      <c r="T239" s="110"/>
      <c r="U239" s="110"/>
      <c r="V239" s="110"/>
      <c r="W239" s="110">
        <f t="shared" si="48"/>
        <v>5000</v>
      </c>
    </row>
    <row r="240" spans="1:23" ht="63.75" customHeight="1" x14ac:dyDescent="0.25">
      <c r="A240" s="68" t="s">
        <v>1106</v>
      </c>
      <c r="B240" s="55" t="s">
        <v>134</v>
      </c>
      <c r="C240" s="72" t="s">
        <v>1142</v>
      </c>
      <c r="D240" s="3"/>
      <c r="E240" s="57" t="s">
        <v>893</v>
      </c>
      <c r="F240" s="57" t="s">
        <v>894</v>
      </c>
      <c r="G240" s="73">
        <v>1</v>
      </c>
      <c r="H240" s="8"/>
      <c r="I240" s="110"/>
      <c r="J240" s="110"/>
      <c r="K240" s="110"/>
      <c r="L240" s="110">
        <v>19000</v>
      </c>
      <c r="M240" s="110"/>
      <c r="N240" s="110"/>
      <c r="O240" s="110"/>
      <c r="P240" s="110"/>
      <c r="Q240" s="110"/>
      <c r="R240" s="110"/>
      <c r="S240" s="110">
        <v>20000</v>
      </c>
      <c r="T240" s="110"/>
      <c r="U240" s="110"/>
      <c r="V240" s="110"/>
      <c r="W240" s="110">
        <f t="shared" si="48"/>
        <v>39000</v>
      </c>
    </row>
    <row r="241" spans="1:23" ht="57.75" customHeight="1" x14ac:dyDescent="0.25">
      <c r="A241" s="68" t="s">
        <v>1106</v>
      </c>
      <c r="B241" s="55" t="s">
        <v>134</v>
      </c>
      <c r="C241" s="72" t="s">
        <v>1142</v>
      </c>
      <c r="D241" s="3"/>
      <c r="E241" s="57" t="s">
        <v>895</v>
      </c>
      <c r="F241" s="57" t="s">
        <v>139</v>
      </c>
      <c r="G241" s="73">
        <v>0</v>
      </c>
      <c r="H241" s="8"/>
      <c r="I241" s="110"/>
      <c r="J241" s="110"/>
      <c r="K241" s="110"/>
      <c r="L241" s="110"/>
      <c r="M241" s="110"/>
      <c r="N241" s="110"/>
      <c r="O241" s="110"/>
      <c r="P241" s="110"/>
      <c r="Q241" s="110"/>
      <c r="R241" s="110"/>
      <c r="S241" s="110"/>
      <c r="T241" s="110"/>
      <c r="U241" s="110"/>
      <c r="V241" s="110"/>
      <c r="W241" s="110">
        <f t="shared" si="48"/>
        <v>0</v>
      </c>
    </row>
    <row r="242" spans="1:23" ht="55.5" customHeight="1" x14ac:dyDescent="0.25">
      <c r="A242" s="68" t="s">
        <v>1106</v>
      </c>
      <c r="B242" s="55" t="s">
        <v>134</v>
      </c>
      <c r="C242" s="72" t="s">
        <v>1142</v>
      </c>
      <c r="D242" s="3"/>
      <c r="E242" s="57" t="s">
        <v>140</v>
      </c>
      <c r="F242" s="57" t="s">
        <v>8</v>
      </c>
      <c r="G242" s="73">
        <v>0</v>
      </c>
      <c r="H242" s="8"/>
      <c r="I242" s="110"/>
      <c r="J242" s="110"/>
      <c r="K242" s="110"/>
      <c r="L242" s="110"/>
      <c r="M242" s="110"/>
      <c r="N242" s="110"/>
      <c r="O242" s="110"/>
      <c r="P242" s="110"/>
      <c r="Q242" s="110"/>
      <c r="R242" s="110"/>
      <c r="S242" s="110"/>
      <c r="T242" s="110"/>
      <c r="U242" s="110"/>
      <c r="V242" s="110"/>
      <c r="W242" s="110">
        <f t="shared" si="48"/>
        <v>0</v>
      </c>
    </row>
    <row r="243" spans="1:23" ht="66" customHeight="1" x14ac:dyDescent="0.25">
      <c r="A243" s="68" t="s">
        <v>1106</v>
      </c>
      <c r="B243" s="55" t="s">
        <v>134</v>
      </c>
      <c r="C243" s="72" t="s">
        <v>1142</v>
      </c>
      <c r="D243" s="3"/>
      <c r="E243" s="57" t="s">
        <v>1031</v>
      </c>
      <c r="F243" s="57" t="s">
        <v>8</v>
      </c>
      <c r="G243" s="73">
        <v>1</v>
      </c>
      <c r="H243" s="8"/>
      <c r="I243" s="110"/>
      <c r="J243" s="110"/>
      <c r="K243" s="110"/>
      <c r="L243" s="110">
        <v>1000</v>
      </c>
      <c r="M243" s="110"/>
      <c r="N243" s="110"/>
      <c r="O243" s="110"/>
      <c r="P243" s="110"/>
      <c r="Q243" s="110"/>
      <c r="R243" s="110"/>
      <c r="S243" s="110"/>
      <c r="T243" s="110"/>
      <c r="U243" s="110"/>
      <c r="V243" s="110"/>
      <c r="W243" s="110">
        <f t="shared" si="48"/>
        <v>1000</v>
      </c>
    </row>
    <row r="244" spans="1:23" ht="39.6" customHeight="1" x14ac:dyDescent="0.25">
      <c r="A244" s="68" t="s">
        <v>1106</v>
      </c>
      <c r="B244" s="55" t="s">
        <v>134</v>
      </c>
      <c r="C244" s="72" t="s">
        <v>1142</v>
      </c>
      <c r="D244" s="3"/>
      <c r="E244" s="57" t="s">
        <v>141</v>
      </c>
      <c r="F244" s="57" t="s">
        <v>142</v>
      </c>
      <c r="G244" s="73">
        <v>1</v>
      </c>
      <c r="H244" s="8"/>
      <c r="I244" s="110"/>
      <c r="J244" s="110"/>
      <c r="K244" s="110"/>
      <c r="L244" s="110"/>
      <c r="M244" s="110"/>
      <c r="N244" s="110"/>
      <c r="O244" s="110"/>
      <c r="P244" s="110"/>
      <c r="Q244" s="110"/>
      <c r="R244" s="110"/>
      <c r="S244" s="110">
        <v>10000</v>
      </c>
      <c r="T244" s="110"/>
      <c r="U244" s="110"/>
      <c r="V244" s="110"/>
      <c r="W244" s="110">
        <f t="shared" si="48"/>
        <v>10000</v>
      </c>
    </row>
    <row r="245" spans="1:23" ht="39.6" customHeight="1" x14ac:dyDescent="0.25">
      <c r="A245" s="68" t="s">
        <v>1106</v>
      </c>
      <c r="B245" s="55" t="s">
        <v>134</v>
      </c>
      <c r="C245" s="72" t="s">
        <v>1142</v>
      </c>
      <c r="D245" s="3"/>
      <c r="E245" s="57" t="s">
        <v>143</v>
      </c>
      <c r="F245" s="57" t="s">
        <v>144</v>
      </c>
      <c r="G245" s="73">
        <v>0</v>
      </c>
      <c r="H245" s="8"/>
      <c r="I245" s="110"/>
      <c r="J245" s="110"/>
      <c r="K245" s="110"/>
      <c r="L245" s="110"/>
      <c r="M245" s="110"/>
      <c r="N245" s="110"/>
      <c r="O245" s="110"/>
      <c r="P245" s="110"/>
      <c r="Q245" s="110"/>
      <c r="R245" s="110"/>
      <c r="S245" s="110"/>
      <c r="T245" s="110"/>
      <c r="U245" s="110"/>
      <c r="V245" s="110"/>
      <c r="W245" s="110">
        <f t="shared" si="48"/>
        <v>0</v>
      </c>
    </row>
    <row r="246" spans="1:23" ht="39.6" customHeight="1" x14ac:dyDescent="0.25">
      <c r="A246" s="68" t="s">
        <v>1106</v>
      </c>
      <c r="B246" s="55" t="s">
        <v>134</v>
      </c>
      <c r="C246" s="72" t="s">
        <v>1142</v>
      </c>
      <c r="D246" s="3"/>
      <c r="E246" s="48" t="s">
        <v>982</v>
      </c>
      <c r="F246" s="65" t="s">
        <v>983</v>
      </c>
      <c r="G246" s="73" t="s">
        <v>984</v>
      </c>
      <c r="H246" s="8"/>
      <c r="I246" s="110"/>
      <c r="J246" s="110"/>
      <c r="K246" s="110"/>
      <c r="L246" s="110">
        <v>1000</v>
      </c>
      <c r="M246" s="110"/>
      <c r="N246" s="110"/>
      <c r="O246" s="110"/>
      <c r="P246" s="110"/>
      <c r="Q246" s="110"/>
      <c r="R246" s="110"/>
      <c r="S246" s="110"/>
      <c r="T246" s="110"/>
      <c r="U246" s="110"/>
      <c r="V246" s="110"/>
      <c r="W246" s="110">
        <f t="shared" si="48"/>
        <v>1000</v>
      </c>
    </row>
    <row r="247" spans="1:23" ht="39.6" customHeight="1" x14ac:dyDescent="0.25">
      <c r="A247" s="98" t="s">
        <v>1106</v>
      </c>
      <c r="B247" s="99" t="s">
        <v>134</v>
      </c>
      <c r="C247" s="100" t="s">
        <v>1142</v>
      </c>
      <c r="D247" s="3"/>
      <c r="E247" s="101" t="s">
        <v>896</v>
      </c>
      <c r="F247" s="101" t="s">
        <v>145</v>
      </c>
      <c r="G247" s="100">
        <v>1</v>
      </c>
      <c r="H247" s="8"/>
      <c r="I247" s="110"/>
      <c r="J247" s="110"/>
      <c r="K247" s="110"/>
      <c r="L247" s="110">
        <v>1000</v>
      </c>
      <c r="M247" s="110"/>
      <c r="N247" s="110"/>
      <c r="O247" s="110"/>
      <c r="P247" s="110"/>
      <c r="Q247" s="110"/>
      <c r="R247" s="110"/>
      <c r="S247" s="110"/>
      <c r="T247" s="110"/>
      <c r="U247" s="110"/>
      <c r="V247" s="110"/>
      <c r="W247" s="110">
        <f t="shared" si="48"/>
        <v>1000</v>
      </c>
    </row>
    <row r="248" spans="1:23" ht="38.25" x14ac:dyDescent="0.25">
      <c r="A248" s="68" t="s">
        <v>1106</v>
      </c>
      <c r="B248" s="28" t="s">
        <v>134</v>
      </c>
      <c r="C248" s="29"/>
      <c r="D248" s="29"/>
      <c r="E248" s="60"/>
      <c r="F248" s="29"/>
      <c r="G248" s="29"/>
      <c r="H248" s="30">
        <f t="shared" ref="H248" si="49">SUBTOTAL(9,H249:H256)</f>
        <v>0</v>
      </c>
      <c r="I248" s="117">
        <f t="shared" ref="I248:V248" si="50">SUBTOTAL(9,I249:I256)</f>
        <v>0</v>
      </c>
      <c r="J248" s="117">
        <f t="shared" si="50"/>
        <v>0</v>
      </c>
      <c r="K248" s="117">
        <f t="shared" si="50"/>
        <v>0</v>
      </c>
      <c r="L248" s="117">
        <f t="shared" si="50"/>
        <v>30000</v>
      </c>
      <c r="M248" s="117">
        <f t="shared" si="50"/>
        <v>0</v>
      </c>
      <c r="N248" s="117">
        <f t="shared" si="50"/>
        <v>0</v>
      </c>
      <c r="O248" s="117">
        <f t="shared" si="50"/>
        <v>0</v>
      </c>
      <c r="P248" s="117">
        <f t="shared" si="50"/>
        <v>0</v>
      </c>
      <c r="Q248" s="117">
        <f t="shared" si="50"/>
        <v>0</v>
      </c>
      <c r="R248" s="117">
        <f t="shared" si="50"/>
        <v>0</v>
      </c>
      <c r="S248" s="117">
        <f t="shared" si="50"/>
        <v>70000</v>
      </c>
      <c r="T248" s="117">
        <f t="shared" si="50"/>
        <v>0</v>
      </c>
      <c r="U248" s="117">
        <f t="shared" si="50"/>
        <v>0</v>
      </c>
      <c r="V248" s="117">
        <f t="shared" si="50"/>
        <v>0</v>
      </c>
      <c r="W248" s="117">
        <f t="shared" si="48"/>
        <v>100000</v>
      </c>
    </row>
    <row r="249" spans="1:23" ht="51.75" customHeight="1" x14ac:dyDescent="0.25">
      <c r="A249" s="68" t="s">
        <v>1106</v>
      </c>
      <c r="B249" s="55" t="s">
        <v>134</v>
      </c>
      <c r="C249" s="72" t="s">
        <v>1142</v>
      </c>
      <c r="D249" s="3"/>
      <c r="E249" s="57" t="s">
        <v>146</v>
      </c>
      <c r="F249" s="57" t="s">
        <v>147</v>
      </c>
      <c r="G249" s="73">
        <v>1</v>
      </c>
      <c r="H249" s="8"/>
      <c r="I249" s="110"/>
      <c r="J249" s="110"/>
      <c r="K249" s="110"/>
      <c r="L249" s="110">
        <v>1000</v>
      </c>
      <c r="M249" s="110"/>
      <c r="N249" s="110"/>
      <c r="O249" s="110"/>
      <c r="P249" s="110"/>
      <c r="Q249" s="110"/>
      <c r="R249" s="110"/>
      <c r="S249" s="110">
        <v>3000</v>
      </c>
      <c r="T249" s="110"/>
      <c r="U249" s="110"/>
      <c r="V249" s="110"/>
      <c r="W249" s="110">
        <f t="shared" si="48"/>
        <v>4000</v>
      </c>
    </row>
    <row r="250" spans="1:23" ht="52.9" customHeight="1" x14ac:dyDescent="0.25">
      <c r="A250" s="68" t="s">
        <v>1106</v>
      </c>
      <c r="B250" s="55" t="s">
        <v>134</v>
      </c>
      <c r="C250" s="72" t="s">
        <v>1142</v>
      </c>
      <c r="D250" s="3"/>
      <c r="E250" s="57" t="s">
        <v>506</v>
      </c>
      <c r="F250" s="57" t="s">
        <v>148</v>
      </c>
      <c r="G250" s="73">
        <v>1</v>
      </c>
      <c r="H250" s="8"/>
      <c r="I250" s="110"/>
      <c r="J250" s="110"/>
      <c r="K250" s="110"/>
      <c r="L250" s="110">
        <v>2000</v>
      </c>
      <c r="M250" s="110"/>
      <c r="N250" s="110"/>
      <c r="O250" s="110"/>
      <c r="P250" s="110"/>
      <c r="Q250" s="110"/>
      <c r="R250" s="110"/>
      <c r="S250" s="110">
        <v>4000</v>
      </c>
      <c r="T250" s="110"/>
      <c r="U250" s="110"/>
      <c r="V250" s="110"/>
      <c r="W250" s="110">
        <f t="shared" si="48"/>
        <v>6000</v>
      </c>
    </row>
    <row r="251" spans="1:23" ht="39.6" customHeight="1" x14ac:dyDescent="0.25">
      <c r="A251" s="68" t="s">
        <v>1106</v>
      </c>
      <c r="B251" s="55" t="s">
        <v>134</v>
      </c>
      <c r="C251" s="72" t="s">
        <v>1142</v>
      </c>
      <c r="D251" s="3"/>
      <c r="E251" s="57" t="s">
        <v>149</v>
      </c>
      <c r="F251" s="57" t="s">
        <v>150</v>
      </c>
      <c r="G251" s="73">
        <v>1</v>
      </c>
      <c r="H251" s="8"/>
      <c r="I251" s="110"/>
      <c r="J251" s="110"/>
      <c r="K251" s="110"/>
      <c r="L251" s="110">
        <v>1000</v>
      </c>
      <c r="M251" s="110"/>
      <c r="N251" s="110"/>
      <c r="O251" s="110"/>
      <c r="P251" s="110"/>
      <c r="Q251" s="110"/>
      <c r="R251" s="110"/>
      <c r="S251" s="110">
        <v>3000</v>
      </c>
      <c r="T251" s="110"/>
      <c r="U251" s="110"/>
      <c r="V251" s="110"/>
      <c r="W251" s="110">
        <f t="shared" si="48"/>
        <v>4000</v>
      </c>
    </row>
    <row r="252" spans="1:23" ht="39.6" customHeight="1" x14ac:dyDescent="0.25">
      <c r="A252" s="68" t="s">
        <v>1106</v>
      </c>
      <c r="B252" s="55" t="s">
        <v>134</v>
      </c>
      <c r="C252" s="72" t="s">
        <v>1142</v>
      </c>
      <c r="D252" s="3"/>
      <c r="E252" s="57" t="s">
        <v>151</v>
      </c>
      <c r="F252" s="57" t="s">
        <v>152</v>
      </c>
      <c r="G252" s="73">
        <v>2</v>
      </c>
      <c r="H252" s="8"/>
      <c r="I252" s="110"/>
      <c r="J252" s="110"/>
      <c r="K252" s="110"/>
      <c r="L252" s="110">
        <v>1000</v>
      </c>
      <c r="M252" s="110"/>
      <c r="N252" s="110"/>
      <c r="O252" s="110"/>
      <c r="P252" s="110"/>
      <c r="Q252" s="110"/>
      <c r="R252" s="110"/>
      <c r="S252" s="110">
        <v>3000</v>
      </c>
      <c r="T252" s="110"/>
      <c r="U252" s="110"/>
      <c r="V252" s="110"/>
      <c r="W252" s="110">
        <f t="shared" si="48"/>
        <v>4000</v>
      </c>
    </row>
    <row r="253" spans="1:23" ht="39.6" customHeight="1" x14ac:dyDescent="0.25">
      <c r="A253" s="68" t="s">
        <v>1106</v>
      </c>
      <c r="B253" s="55" t="s">
        <v>134</v>
      </c>
      <c r="C253" s="72" t="s">
        <v>1142</v>
      </c>
      <c r="D253" s="3"/>
      <c r="E253" s="57" t="s">
        <v>153</v>
      </c>
      <c r="F253" s="57" t="s">
        <v>44</v>
      </c>
      <c r="G253" s="73">
        <v>1</v>
      </c>
      <c r="H253" s="8"/>
      <c r="I253" s="110"/>
      <c r="J253" s="110"/>
      <c r="K253" s="110"/>
      <c r="L253" s="110">
        <v>1000</v>
      </c>
      <c r="M253" s="110"/>
      <c r="N253" s="110"/>
      <c r="O253" s="110"/>
      <c r="P253" s="110"/>
      <c r="Q253" s="110"/>
      <c r="R253" s="110"/>
      <c r="S253" s="110">
        <v>2000</v>
      </c>
      <c r="T253" s="110"/>
      <c r="U253" s="110"/>
      <c r="V253" s="110"/>
      <c r="W253" s="110">
        <f t="shared" si="48"/>
        <v>3000</v>
      </c>
    </row>
    <row r="254" spans="1:23" ht="52.9" customHeight="1" x14ac:dyDescent="0.25">
      <c r="A254" s="68" t="s">
        <v>1106</v>
      </c>
      <c r="B254" s="55" t="s">
        <v>134</v>
      </c>
      <c r="C254" s="72" t="s">
        <v>1142</v>
      </c>
      <c r="D254" s="3"/>
      <c r="E254" s="57" t="s">
        <v>897</v>
      </c>
      <c r="F254" s="57" t="s">
        <v>100</v>
      </c>
      <c r="G254" s="73">
        <v>1</v>
      </c>
      <c r="H254" s="8"/>
      <c r="I254" s="110"/>
      <c r="J254" s="110"/>
      <c r="K254" s="110"/>
      <c r="L254" s="110"/>
      <c r="M254" s="110"/>
      <c r="N254" s="110"/>
      <c r="O254" s="110"/>
      <c r="P254" s="110"/>
      <c r="Q254" s="110"/>
      <c r="R254" s="110"/>
      <c r="S254" s="110"/>
      <c r="T254" s="110"/>
      <c r="U254" s="110"/>
      <c r="V254" s="110"/>
      <c r="W254" s="110">
        <f t="shared" si="48"/>
        <v>0</v>
      </c>
    </row>
    <row r="255" spans="1:23" ht="39.6" customHeight="1" x14ac:dyDescent="0.25">
      <c r="A255" s="68" t="s">
        <v>1106</v>
      </c>
      <c r="B255" s="55" t="s">
        <v>134</v>
      </c>
      <c r="C255" s="72" t="s">
        <v>1142</v>
      </c>
      <c r="D255" s="3"/>
      <c r="E255" s="57" t="s">
        <v>154</v>
      </c>
      <c r="F255" s="57" t="s">
        <v>155</v>
      </c>
      <c r="G255" s="73">
        <v>1</v>
      </c>
      <c r="H255" s="8"/>
      <c r="I255" s="110"/>
      <c r="J255" s="110"/>
      <c r="K255" s="110"/>
      <c r="L255" s="120">
        <v>1000</v>
      </c>
      <c r="M255" s="110"/>
      <c r="N255" s="110"/>
      <c r="O255" s="110"/>
      <c r="P255" s="110"/>
      <c r="Q255" s="110"/>
      <c r="R255" s="110"/>
      <c r="S255" s="110">
        <v>20000</v>
      </c>
      <c r="T255" s="110"/>
      <c r="U255" s="110"/>
      <c r="V255" s="110"/>
      <c r="W255" s="110">
        <f t="shared" si="48"/>
        <v>21000</v>
      </c>
    </row>
    <row r="256" spans="1:23" ht="38.25" customHeight="1" x14ac:dyDescent="0.25">
      <c r="A256" s="68" t="s">
        <v>1106</v>
      </c>
      <c r="B256" s="55" t="s">
        <v>134</v>
      </c>
      <c r="C256" s="72" t="s">
        <v>1142</v>
      </c>
      <c r="D256" s="3"/>
      <c r="E256" s="51" t="s">
        <v>507</v>
      </c>
      <c r="F256" s="57" t="s">
        <v>156</v>
      </c>
      <c r="G256" s="73">
        <v>1</v>
      </c>
      <c r="H256" s="8"/>
      <c r="I256" s="110"/>
      <c r="J256" s="110"/>
      <c r="K256" s="110"/>
      <c r="L256" s="120">
        <v>23000</v>
      </c>
      <c r="M256" s="110"/>
      <c r="N256" s="110"/>
      <c r="O256" s="110"/>
      <c r="P256" s="110"/>
      <c r="Q256" s="110"/>
      <c r="R256" s="110"/>
      <c r="S256" s="110">
        <v>35000</v>
      </c>
      <c r="T256" s="110"/>
      <c r="U256" s="110"/>
      <c r="V256" s="110"/>
      <c r="W256" s="110">
        <f t="shared" si="48"/>
        <v>58000</v>
      </c>
    </row>
    <row r="257" spans="1:23" ht="38.25" x14ac:dyDescent="0.25">
      <c r="A257" s="68" t="s">
        <v>1106</v>
      </c>
      <c r="B257" s="28" t="s">
        <v>134</v>
      </c>
      <c r="C257" s="29"/>
      <c r="D257" s="29"/>
      <c r="E257" s="60"/>
      <c r="F257" s="29"/>
      <c r="G257" s="29"/>
      <c r="H257" s="30">
        <f t="shared" ref="H257" si="51">SUBTOTAL(9,H258:H265)</f>
        <v>0</v>
      </c>
      <c r="I257" s="117">
        <f t="shared" ref="I257:V257" si="52">SUBTOTAL(9,I258:I265)</f>
        <v>0</v>
      </c>
      <c r="J257" s="117">
        <f t="shared" si="52"/>
        <v>0</v>
      </c>
      <c r="K257" s="117">
        <f t="shared" si="52"/>
        <v>0</v>
      </c>
      <c r="L257" s="90">
        <f t="shared" si="52"/>
        <v>26000</v>
      </c>
      <c r="M257" s="117">
        <f t="shared" si="52"/>
        <v>0</v>
      </c>
      <c r="N257" s="117">
        <f t="shared" si="52"/>
        <v>0</v>
      </c>
      <c r="O257" s="117">
        <f t="shared" si="52"/>
        <v>0</v>
      </c>
      <c r="P257" s="117">
        <f t="shared" si="52"/>
        <v>0</v>
      </c>
      <c r="Q257" s="117">
        <f t="shared" si="52"/>
        <v>0</v>
      </c>
      <c r="R257" s="117">
        <f t="shared" si="52"/>
        <v>0</v>
      </c>
      <c r="S257" s="117">
        <f t="shared" si="52"/>
        <v>6700</v>
      </c>
      <c r="T257" s="117">
        <f t="shared" si="52"/>
        <v>0</v>
      </c>
      <c r="U257" s="117">
        <f t="shared" si="52"/>
        <v>0</v>
      </c>
      <c r="V257" s="117">
        <f t="shared" si="52"/>
        <v>0</v>
      </c>
      <c r="W257" s="117">
        <f t="shared" si="48"/>
        <v>32700</v>
      </c>
    </row>
    <row r="258" spans="1:23" ht="39.6" customHeight="1" x14ac:dyDescent="0.25">
      <c r="A258" s="68" t="s">
        <v>1106</v>
      </c>
      <c r="B258" s="55" t="s">
        <v>134</v>
      </c>
      <c r="C258" s="72" t="s">
        <v>1142</v>
      </c>
      <c r="D258" s="3"/>
      <c r="E258" s="57" t="s">
        <v>157</v>
      </c>
      <c r="F258" s="57" t="s">
        <v>158</v>
      </c>
      <c r="G258" s="73">
        <v>1</v>
      </c>
      <c r="H258" s="8"/>
      <c r="I258" s="110"/>
      <c r="J258" s="110"/>
      <c r="K258" s="110"/>
      <c r="L258" s="120">
        <v>1000</v>
      </c>
      <c r="M258" s="110"/>
      <c r="N258" s="110"/>
      <c r="O258" s="110"/>
      <c r="P258" s="110"/>
      <c r="Q258" s="110"/>
      <c r="R258" s="110"/>
      <c r="S258" s="110"/>
      <c r="T258" s="110"/>
      <c r="U258" s="110"/>
      <c r="V258" s="110"/>
      <c r="W258" s="110">
        <f t="shared" si="48"/>
        <v>1000</v>
      </c>
    </row>
    <row r="259" spans="1:23" ht="39.6" customHeight="1" x14ac:dyDescent="0.25">
      <c r="A259" s="68" t="s">
        <v>1106</v>
      </c>
      <c r="B259" s="55" t="s">
        <v>134</v>
      </c>
      <c r="C259" s="72" t="s">
        <v>1142</v>
      </c>
      <c r="D259" s="3"/>
      <c r="E259" s="57" t="s">
        <v>159</v>
      </c>
      <c r="F259" s="57" t="s">
        <v>160</v>
      </c>
      <c r="G259" s="73">
        <v>300</v>
      </c>
      <c r="H259" s="8"/>
      <c r="I259" s="110"/>
      <c r="J259" s="110"/>
      <c r="K259" s="110"/>
      <c r="L259" s="120">
        <v>1000</v>
      </c>
      <c r="M259" s="110"/>
      <c r="N259" s="110"/>
      <c r="O259" s="110"/>
      <c r="P259" s="110"/>
      <c r="Q259" s="110"/>
      <c r="R259" s="110"/>
      <c r="S259" s="110"/>
      <c r="T259" s="110"/>
      <c r="U259" s="110"/>
      <c r="V259" s="110"/>
      <c r="W259" s="110">
        <f t="shared" si="48"/>
        <v>1000</v>
      </c>
    </row>
    <row r="260" spans="1:23" ht="39.6" customHeight="1" x14ac:dyDescent="0.25">
      <c r="A260" s="68" t="s">
        <v>1106</v>
      </c>
      <c r="B260" s="55" t="s">
        <v>134</v>
      </c>
      <c r="C260" s="72" t="s">
        <v>1142</v>
      </c>
      <c r="D260" s="3"/>
      <c r="E260" s="57" t="s">
        <v>985</v>
      </c>
      <c r="F260" s="57" t="s">
        <v>986</v>
      </c>
      <c r="G260" s="73">
        <v>1</v>
      </c>
      <c r="H260" s="8"/>
      <c r="I260" s="110"/>
      <c r="J260" s="110"/>
      <c r="K260" s="110"/>
      <c r="L260" s="120">
        <v>1000</v>
      </c>
      <c r="M260" s="110"/>
      <c r="N260" s="110"/>
      <c r="O260" s="110"/>
      <c r="P260" s="110"/>
      <c r="Q260" s="110"/>
      <c r="R260" s="110"/>
      <c r="S260" s="110"/>
      <c r="T260" s="110"/>
      <c r="U260" s="110"/>
      <c r="V260" s="110"/>
      <c r="W260" s="110">
        <f t="shared" si="48"/>
        <v>1000</v>
      </c>
    </row>
    <row r="261" spans="1:23" ht="52.9" customHeight="1" x14ac:dyDescent="0.25">
      <c r="A261" s="68" t="s">
        <v>1106</v>
      </c>
      <c r="B261" s="55" t="s">
        <v>134</v>
      </c>
      <c r="C261" s="72" t="s">
        <v>1142</v>
      </c>
      <c r="D261" s="3"/>
      <c r="E261" s="57" t="s">
        <v>508</v>
      </c>
      <c r="F261" s="57" t="s">
        <v>898</v>
      </c>
      <c r="G261" s="73">
        <v>1</v>
      </c>
      <c r="H261" s="8"/>
      <c r="I261" s="110"/>
      <c r="J261" s="110"/>
      <c r="K261" s="110"/>
      <c r="L261" s="120">
        <v>20000</v>
      </c>
      <c r="M261" s="110"/>
      <c r="N261" s="110"/>
      <c r="O261" s="110"/>
      <c r="P261" s="110"/>
      <c r="Q261" s="110"/>
      <c r="R261" s="110"/>
      <c r="S261" s="110"/>
      <c r="T261" s="110"/>
      <c r="U261" s="110"/>
      <c r="V261" s="110"/>
      <c r="W261" s="110">
        <f t="shared" si="48"/>
        <v>20000</v>
      </c>
    </row>
    <row r="262" spans="1:23" ht="39.6" customHeight="1" x14ac:dyDescent="0.25">
      <c r="A262" s="68" t="s">
        <v>1106</v>
      </c>
      <c r="B262" s="55" t="s">
        <v>134</v>
      </c>
      <c r="C262" s="72" t="s">
        <v>1142</v>
      </c>
      <c r="D262" s="3"/>
      <c r="E262" s="57" t="s">
        <v>899</v>
      </c>
      <c r="F262" s="57" t="s">
        <v>161</v>
      </c>
      <c r="G262" s="73">
        <v>1</v>
      </c>
      <c r="H262" s="8"/>
      <c r="I262" s="110"/>
      <c r="J262" s="110"/>
      <c r="K262" s="110"/>
      <c r="L262" s="110">
        <v>1000</v>
      </c>
      <c r="M262" s="110"/>
      <c r="N262" s="110"/>
      <c r="O262" s="110"/>
      <c r="P262" s="110"/>
      <c r="Q262" s="110"/>
      <c r="R262" s="110"/>
      <c r="S262" s="110"/>
      <c r="T262" s="110"/>
      <c r="U262" s="110"/>
      <c r="V262" s="110"/>
      <c r="W262" s="110">
        <f t="shared" si="48"/>
        <v>1000</v>
      </c>
    </row>
    <row r="263" spans="1:23" ht="39.6" customHeight="1" x14ac:dyDescent="0.25">
      <c r="A263" s="68" t="s">
        <v>1106</v>
      </c>
      <c r="B263" s="55" t="s">
        <v>134</v>
      </c>
      <c r="C263" s="72" t="s">
        <v>1142</v>
      </c>
      <c r="D263" s="3"/>
      <c r="E263" s="57" t="s">
        <v>162</v>
      </c>
      <c r="F263" s="57" t="s">
        <v>163</v>
      </c>
      <c r="G263" s="73">
        <v>1</v>
      </c>
      <c r="H263" s="8"/>
      <c r="I263" s="110"/>
      <c r="J263" s="110"/>
      <c r="K263" s="110"/>
      <c r="L263" s="110">
        <v>1000</v>
      </c>
      <c r="M263" s="110"/>
      <c r="N263" s="110"/>
      <c r="O263" s="110"/>
      <c r="P263" s="110"/>
      <c r="Q263" s="110"/>
      <c r="R263" s="110"/>
      <c r="S263" s="110"/>
      <c r="T263" s="110"/>
      <c r="U263" s="110"/>
      <c r="V263" s="110"/>
      <c r="W263" s="110">
        <f t="shared" si="48"/>
        <v>1000</v>
      </c>
    </row>
    <row r="264" spans="1:23" ht="39.6" customHeight="1" x14ac:dyDescent="0.25">
      <c r="A264" s="68" t="s">
        <v>1106</v>
      </c>
      <c r="B264" s="55" t="s">
        <v>134</v>
      </c>
      <c r="C264" s="72" t="s">
        <v>1142</v>
      </c>
      <c r="D264" s="3"/>
      <c r="E264" s="57" t="s">
        <v>509</v>
      </c>
      <c r="F264" s="57" t="s">
        <v>164</v>
      </c>
      <c r="G264" s="73">
        <v>2</v>
      </c>
      <c r="H264" s="8"/>
      <c r="I264" s="110"/>
      <c r="J264" s="110"/>
      <c r="K264" s="110"/>
      <c r="L264" s="110"/>
      <c r="M264" s="110"/>
      <c r="N264" s="110"/>
      <c r="O264" s="110"/>
      <c r="P264" s="110"/>
      <c r="Q264" s="110"/>
      <c r="R264" s="110"/>
      <c r="S264" s="110">
        <v>5000</v>
      </c>
      <c r="T264" s="110"/>
      <c r="U264" s="110"/>
      <c r="V264" s="110"/>
      <c r="W264" s="110">
        <f t="shared" si="48"/>
        <v>5000</v>
      </c>
    </row>
    <row r="265" spans="1:23" ht="79.150000000000006" customHeight="1" x14ac:dyDescent="0.25">
      <c r="A265" s="68" t="s">
        <v>1106</v>
      </c>
      <c r="B265" s="55" t="s">
        <v>134</v>
      </c>
      <c r="C265" s="72" t="s">
        <v>1142</v>
      </c>
      <c r="D265" s="3"/>
      <c r="E265" s="57" t="s">
        <v>900</v>
      </c>
      <c r="F265" s="57" t="s">
        <v>165</v>
      </c>
      <c r="G265" s="73">
        <v>3</v>
      </c>
      <c r="H265" s="8"/>
      <c r="I265" s="110"/>
      <c r="J265" s="110"/>
      <c r="K265" s="110"/>
      <c r="L265" s="110">
        <v>1000</v>
      </c>
      <c r="M265" s="110"/>
      <c r="N265" s="110"/>
      <c r="O265" s="110"/>
      <c r="P265" s="110"/>
      <c r="Q265" s="110"/>
      <c r="R265" s="110"/>
      <c r="S265" s="110">
        <v>1700</v>
      </c>
      <c r="T265" s="110"/>
      <c r="U265" s="110"/>
      <c r="V265" s="110"/>
      <c r="W265" s="110">
        <f t="shared" si="48"/>
        <v>2700</v>
      </c>
    </row>
    <row r="266" spans="1:23" ht="38.25" x14ac:dyDescent="0.25">
      <c r="A266" s="68" t="s">
        <v>1106</v>
      </c>
      <c r="B266" s="28" t="s">
        <v>134</v>
      </c>
      <c r="C266" s="29"/>
      <c r="D266" s="29"/>
      <c r="E266" s="60"/>
      <c r="F266" s="29"/>
      <c r="G266" s="29"/>
      <c r="H266" s="30">
        <f>SUBTOTAL(9,H267:H271)</f>
        <v>0</v>
      </c>
      <c r="I266" s="117">
        <f t="shared" ref="I266:V266" si="53">SUBTOTAL(9,I267:I271)</f>
        <v>0</v>
      </c>
      <c r="J266" s="117">
        <f t="shared" si="53"/>
        <v>0</v>
      </c>
      <c r="K266" s="117">
        <f t="shared" si="53"/>
        <v>0</v>
      </c>
      <c r="L266" s="117">
        <f t="shared" si="53"/>
        <v>2000</v>
      </c>
      <c r="M266" s="117">
        <f t="shared" si="53"/>
        <v>0</v>
      </c>
      <c r="N266" s="117">
        <f t="shared" si="53"/>
        <v>0</v>
      </c>
      <c r="O266" s="117">
        <f t="shared" si="53"/>
        <v>0</v>
      </c>
      <c r="P266" s="117">
        <f t="shared" si="53"/>
        <v>0</v>
      </c>
      <c r="Q266" s="117">
        <f t="shared" si="53"/>
        <v>0</v>
      </c>
      <c r="R266" s="117">
        <f t="shared" si="53"/>
        <v>0</v>
      </c>
      <c r="S266" s="117">
        <f t="shared" si="53"/>
        <v>0</v>
      </c>
      <c r="T266" s="117">
        <f t="shared" si="53"/>
        <v>0</v>
      </c>
      <c r="U266" s="117">
        <f t="shared" si="53"/>
        <v>0</v>
      </c>
      <c r="V266" s="117">
        <f t="shared" si="53"/>
        <v>0</v>
      </c>
      <c r="W266" s="117">
        <f t="shared" si="48"/>
        <v>2000</v>
      </c>
    </row>
    <row r="267" spans="1:23" ht="60" customHeight="1" x14ac:dyDescent="0.25">
      <c r="A267" s="68" t="s">
        <v>1106</v>
      </c>
      <c r="B267" s="55" t="s">
        <v>134</v>
      </c>
      <c r="C267" s="72" t="s">
        <v>1142</v>
      </c>
      <c r="D267" s="3"/>
      <c r="E267" s="51" t="s">
        <v>1026</v>
      </c>
      <c r="F267" s="57" t="s">
        <v>166</v>
      </c>
      <c r="G267" s="73">
        <v>0</v>
      </c>
      <c r="H267" s="8"/>
      <c r="I267" s="110"/>
      <c r="J267" s="110"/>
      <c r="K267" s="110"/>
      <c r="L267" s="110"/>
      <c r="M267" s="110"/>
      <c r="N267" s="110"/>
      <c r="O267" s="110"/>
      <c r="P267" s="110"/>
      <c r="Q267" s="110"/>
      <c r="R267" s="110"/>
      <c r="S267" s="110"/>
      <c r="T267" s="110"/>
      <c r="U267" s="110"/>
      <c r="V267" s="110"/>
      <c r="W267" s="110">
        <f t="shared" si="48"/>
        <v>0</v>
      </c>
    </row>
    <row r="268" spans="1:23" ht="39.6" customHeight="1" x14ac:dyDescent="0.25">
      <c r="A268" s="68" t="s">
        <v>1106</v>
      </c>
      <c r="B268" s="55" t="s">
        <v>134</v>
      </c>
      <c r="C268" s="72" t="s">
        <v>1142</v>
      </c>
      <c r="D268" s="3"/>
      <c r="E268" s="51" t="s">
        <v>169</v>
      </c>
      <c r="F268" s="57" t="s">
        <v>167</v>
      </c>
      <c r="G268" s="73">
        <v>1</v>
      </c>
      <c r="H268" s="8"/>
      <c r="I268" s="110"/>
      <c r="J268" s="110"/>
      <c r="K268" s="110"/>
      <c r="L268" s="110">
        <v>1000</v>
      </c>
      <c r="M268" s="110"/>
      <c r="N268" s="110"/>
      <c r="O268" s="110"/>
      <c r="P268" s="110"/>
      <c r="Q268" s="110"/>
      <c r="R268" s="110"/>
      <c r="S268" s="110"/>
      <c r="T268" s="110"/>
      <c r="U268" s="110"/>
      <c r="V268" s="110"/>
      <c r="W268" s="110">
        <f t="shared" si="48"/>
        <v>1000</v>
      </c>
    </row>
    <row r="269" spans="1:23" ht="52.9" customHeight="1" x14ac:dyDescent="0.25">
      <c r="A269" s="68" t="s">
        <v>1106</v>
      </c>
      <c r="B269" s="55" t="s">
        <v>134</v>
      </c>
      <c r="C269" s="72" t="s">
        <v>1142</v>
      </c>
      <c r="D269" s="3"/>
      <c r="E269" s="51" t="s">
        <v>1134</v>
      </c>
      <c r="F269" s="57" t="s">
        <v>44</v>
      </c>
      <c r="G269" s="73">
        <v>1</v>
      </c>
      <c r="H269" s="8"/>
      <c r="I269" s="110"/>
      <c r="J269" s="110"/>
      <c r="K269" s="110"/>
      <c r="L269" s="110">
        <v>500</v>
      </c>
      <c r="M269" s="110"/>
      <c r="N269" s="110"/>
      <c r="O269" s="110"/>
      <c r="P269" s="110"/>
      <c r="Q269" s="110"/>
      <c r="R269" s="110"/>
      <c r="S269" s="110"/>
      <c r="T269" s="110"/>
      <c r="U269" s="110"/>
      <c r="V269" s="110"/>
      <c r="W269" s="110">
        <f t="shared" si="48"/>
        <v>500</v>
      </c>
    </row>
    <row r="270" spans="1:23" ht="39.6" customHeight="1" x14ac:dyDescent="0.25">
      <c r="A270" s="68" t="s">
        <v>1106</v>
      </c>
      <c r="B270" s="55" t="s">
        <v>134</v>
      </c>
      <c r="C270" s="72" t="s">
        <v>1142</v>
      </c>
      <c r="D270" s="3"/>
      <c r="E270" s="51" t="s">
        <v>510</v>
      </c>
      <c r="F270" s="57" t="s">
        <v>168</v>
      </c>
      <c r="G270" s="73">
        <v>1</v>
      </c>
      <c r="H270" s="8"/>
      <c r="I270" s="110"/>
      <c r="J270" s="110"/>
      <c r="K270" s="110"/>
      <c r="L270" s="110">
        <v>500</v>
      </c>
      <c r="M270" s="110"/>
      <c r="N270" s="110"/>
      <c r="O270" s="110"/>
      <c r="P270" s="110"/>
      <c r="Q270" s="110"/>
      <c r="R270" s="110"/>
      <c r="S270" s="110"/>
      <c r="T270" s="110"/>
      <c r="U270" s="110"/>
      <c r="V270" s="110"/>
      <c r="W270" s="110">
        <f t="shared" si="48"/>
        <v>500</v>
      </c>
    </row>
    <row r="271" spans="1:23" ht="66" customHeight="1" x14ac:dyDescent="0.25">
      <c r="A271" s="68" t="s">
        <v>1106</v>
      </c>
      <c r="B271" s="55" t="s">
        <v>134</v>
      </c>
      <c r="C271" s="72" t="s">
        <v>1142</v>
      </c>
      <c r="D271" s="3"/>
      <c r="E271" s="51" t="s">
        <v>1135</v>
      </c>
      <c r="F271" s="57" t="s">
        <v>8</v>
      </c>
      <c r="G271" s="73">
        <v>0</v>
      </c>
      <c r="H271" s="8"/>
      <c r="I271" s="110"/>
      <c r="J271" s="110"/>
      <c r="K271" s="110"/>
      <c r="L271" s="110"/>
      <c r="M271" s="110"/>
      <c r="N271" s="110"/>
      <c r="O271" s="110"/>
      <c r="P271" s="110"/>
      <c r="Q271" s="110"/>
      <c r="R271" s="110"/>
      <c r="S271" s="110"/>
      <c r="T271" s="110"/>
      <c r="U271" s="110"/>
      <c r="V271" s="110"/>
      <c r="W271" s="110">
        <f t="shared" si="48"/>
        <v>0</v>
      </c>
    </row>
    <row r="272" spans="1:23" ht="38.25" x14ac:dyDescent="0.25">
      <c r="A272" s="68" t="s">
        <v>1106</v>
      </c>
      <c r="B272" s="28" t="s">
        <v>134</v>
      </c>
      <c r="C272" s="29"/>
      <c r="D272" s="29"/>
      <c r="E272" s="60"/>
      <c r="F272" s="29"/>
      <c r="G272" s="29"/>
      <c r="H272" s="30">
        <f t="shared" ref="H272" si="54">SUBTOTAL(9,H273:H279)</f>
        <v>0</v>
      </c>
      <c r="I272" s="117">
        <f t="shared" ref="I272:V272" si="55">SUBTOTAL(9,I273:I279)</f>
        <v>0</v>
      </c>
      <c r="J272" s="117">
        <f t="shared" si="55"/>
        <v>0</v>
      </c>
      <c r="K272" s="117">
        <f t="shared" si="55"/>
        <v>0</v>
      </c>
      <c r="L272" s="117">
        <f t="shared" si="55"/>
        <v>3000</v>
      </c>
      <c r="M272" s="117">
        <f t="shared" si="55"/>
        <v>0</v>
      </c>
      <c r="N272" s="117">
        <f t="shared" si="55"/>
        <v>0</v>
      </c>
      <c r="O272" s="117">
        <f t="shared" si="55"/>
        <v>0</v>
      </c>
      <c r="P272" s="117">
        <f t="shared" si="55"/>
        <v>0</v>
      </c>
      <c r="Q272" s="117">
        <f t="shared" si="55"/>
        <v>0</v>
      </c>
      <c r="R272" s="117">
        <f t="shared" si="55"/>
        <v>0</v>
      </c>
      <c r="S272" s="117">
        <f t="shared" si="55"/>
        <v>0</v>
      </c>
      <c r="T272" s="117">
        <f t="shared" si="55"/>
        <v>0</v>
      </c>
      <c r="U272" s="117">
        <f t="shared" si="55"/>
        <v>0</v>
      </c>
      <c r="V272" s="117">
        <f t="shared" si="55"/>
        <v>0</v>
      </c>
      <c r="W272" s="117">
        <f t="shared" si="48"/>
        <v>3000</v>
      </c>
    </row>
    <row r="273" spans="1:23" ht="54.75" customHeight="1" x14ac:dyDescent="0.25">
      <c r="A273" s="68" t="s">
        <v>1106</v>
      </c>
      <c r="B273" s="55" t="s">
        <v>134</v>
      </c>
      <c r="C273" s="72" t="s">
        <v>1142</v>
      </c>
      <c r="D273" s="3"/>
      <c r="E273" s="57" t="s">
        <v>511</v>
      </c>
      <c r="F273" s="57" t="s">
        <v>39</v>
      </c>
      <c r="G273" s="73">
        <v>1</v>
      </c>
      <c r="H273" s="5"/>
      <c r="I273" s="118"/>
      <c r="J273" s="118"/>
      <c r="K273" s="118"/>
      <c r="L273" s="118">
        <v>500</v>
      </c>
      <c r="M273" s="118"/>
      <c r="N273" s="118"/>
      <c r="O273" s="118"/>
      <c r="P273" s="118"/>
      <c r="Q273" s="118"/>
      <c r="R273" s="118"/>
      <c r="S273" s="118"/>
      <c r="T273" s="118"/>
      <c r="U273" s="118"/>
      <c r="V273" s="118"/>
      <c r="W273" s="118">
        <f t="shared" si="48"/>
        <v>500</v>
      </c>
    </row>
    <row r="274" spans="1:23" ht="79.150000000000006" customHeight="1" x14ac:dyDescent="0.25">
      <c r="A274" s="68" t="s">
        <v>1106</v>
      </c>
      <c r="B274" s="55" t="s">
        <v>134</v>
      </c>
      <c r="C274" s="72" t="s">
        <v>1142</v>
      </c>
      <c r="D274" s="3"/>
      <c r="E274" s="3" t="s">
        <v>512</v>
      </c>
      <c r="F274" s="57" t="s">
        <v>170</v>
      </c>
      <c r="G274" s="73">
        <v>1</v>
      </c>
      <c r="H274" s="8"/>
      <c r="I274" s="110"/>
      <c r="J274" s="110"/>
      <c r="K274" s="110"/>
      <c r="L274" s="110">
        <v>500</v>
      </c>
      <c r="M274" s="110"/>
      <c r="N274" s="110"/>
      <c r="O274" s="110"/>
      <c r="P274" s="110"/>
      <c r="Q274" s="110"/>
      <c r="R274" s="110"/>
      <c r="S274" s="110"/>
      <c r="T274" s="110"/>
      <c r="U274" s="110"/>
      <c r="V274" s="110"/>
      <c r="W274" s="110">
        <f t="shared" si="48"/>
        <v>500</v>
      </c>
    </row>
    <row r="275" spans="1:23" ht="39.6" customHeight="1" x14ac:dyDescent="0.25">
      <c r="A275" s="68" t="s">
        <v>1106</v>
      </c>
      <c r="B275" s="55" t="s">
        <v>134</v>
      </c>
      <c r="C275" s="72" t="s">
        <v>1142</v>
      </c>
      <c r="D275" s="3"/>
      <c r="E275" s="57" t="s">
        <v>901</v>
      </c>
      <c r="F275" s="57" t="s">
        <v>171</v>
      </c>
      <c r="G275" s="73">
        <v>1</v>
      </c>
      <c r="H275" s="8"/>
      <c r="I275" s="110"/>
      <c r="J275" s="110"/>
      <c r="K275" s="110"/>
      <c r="L275" s="110">
        <v>500</v>
      </c>
      <c r="M275" s="110"/>
      <c r="N275" s="110"/>
      <c r="O275" s="110"/>
      <c r="P275" s="110"/>
      <c r="Q275" s="110"/>
      <c r="R275" s="110"/>
      <c r="S275" s="110"/>
      <c r="T275" s="110"/>
      <c r="U275" s="110"/>
      <c r="V275" s="110"/>
      <c r="W275" s="110">
        <f t="shared" si="48"/>
        <v>500</v>
      </c>
    </row>
    <row r="276" spans="1:23" ht="52.9" customHeight="1" x14ac:dyDescent="0.25">
      <c r="A276" s="68" t="s">
        <v>1106</v>
      </c>
      <c r="B276" s="55" t="s">
        <v>134</v>
      </c>
      <c r="C276" s="72" t="s">
        <v>1142</v>
      </c>
      <c r="D276" s="3"/>
      <c r="E276" s="57" t="s">
        <v>172</v>
      </c>
      <c r="F276" s="57" t="s">
        <v>173</v>
      </c>
      <c r="G276" s="73">
        <v>3</v>
      </c>
      <c r="H276" s="8"/>
      <c r="I276" s="110"/>
      <c r="J276" s="110"/>
      <c r="K276" s="110"/>
      <c r="L276" s="110">
        <v>500</v>
      </c>
      <c r="M276" s="110"/>
      <c r="N276" s="110"/>
      <c r="O276" s="110"/>
      <c r="P276" s="110"/>
      <c r="Q276" s="110"/>
      <c r="R276" s="110"/>
      <c r="S276" s="110"/>
      <c r="T276" s="110"/>
      <c r="U276" s="110"/>
      <c r="V276" s="110"/>
      <c r="W276" s="110">
        <f t="shared" si="48"/>
        <v>500</v>
      </c>
    </row>
    <row r="277" spans="1:23" ht="79.150000000000006" customHeight="1" x14ac:dyDescent="0.25">
      <c r="A277" s="68" t="s">
        <v>1106</v>
      </c>
      <c r="B277" s="55" t="s">
        <v>134</v>
      </c>
      <c r="C277" s="72" t="s">
        <v>1142</v>
      </c>
      <c r="D277" s="3"/>
      <c r="E277" s="57" t="s">
        <v>174</v>
      </c>
      <c r="F277" s="57" t="s">
        <v>175</v>
      </c>
      <c r="G277" s="73">
        <v>1</v>
      </c>
      <c r="H277" s="8"/>
      <c r="I277" s="110"/>
      <c r="J277" s="110"/>
      <c r="K277" s="110"/>
      <c r="L277" s="110">
        <v>500</v>
      </c>
      <c r="M277" s="110"/>
      <c r="N277" s="110"/>
      <c r="O277" s="110"/>
      <c r="P277" s="110"/>
      <c r="Q277" s="110"/>
      <c r="R277" s="110"/>
      <c r="S277" s="110"/>
      <c r="T277" s="110"/>
      <c r="U277" s="110"/>
      <c r="V277" s="110"/>
      <c r="W277" s="110">
        <f t="shared" si="48"/>
        <v>500</v>
      </c>
    </row>
    <row r="278" spans="1:23" ht="39.6" customHeight="1" x14ac:dyDescent="0.25">
      <c r="A278" s="68" t="s">
        <v>1106</v>
      </c>
      <c r="B278" s="55" t="s">
        <v>134</v>
      </c>
      <c r="C278" s="72" t="s">
        <v>1142</v>
      </c>
      <c r="D278" s="3"/>
      <c r="E278" s="57" t="s">
        <v>176</v>
      </c>
      <c r="F278" s="57" t="s">
        <v>177</v>
      </c>
      <c r="G278" s="73">
        <v>1</v>
      </c>
      <c r="H278" s="8"/>
      <c r="I278" s="110"/>
      <c r="J278" s="110"/>
      <c r="K278" s="110"/>
      <c r="L278" s="110">
        <v>500</v>
      </c>
      <c r="M278" s="110"/>
      <c r="N278" s="110"/>
      <c r="O278" s="110"/>
      <c r="P278" s="110"/>
      <c r="Q278" s="110"/>
      <c r="R278" s="110"/>
      <c r="S278" s="110"/>
      <c r="T278" s="110"/>
      <c r="U278" s="110"/>
      <c r="V278" s="110"/>
      <c r="W278" s="110">
        <f t="shared" si="48"/>
        <v>500</v>
      </c>
    </row>
    <row r="279" spans="1:23" ht="66" customHeight="1" x14ac:dyDescent="0.25">
      <c r="A279" s="68" t="s">
        <v>1106</v>
      </c>
      <c r="B279" s="55" t="s">
        <v>134</v>
      </c>
      <c r="C279" s="72" t="s">
        <v>1142</v>
      </c>
      <c r="D279" s="3"/>
      <c r="E279" s="57" t="s">
        <v>902</v>
      </c>
      <c r="F279" s="57" t="s">
        <v>178</v>
      </c>
      <c r="G279" s="73">
        <v>0</v>
      </c>
      <c r="H279" s="8"/>
      <c r="I279" s="110"/>
      <c r="J279" s="110"/>
      <c r="K279" s="110"/>
      <c r="L279" s="110"/>
      <c r="M279" s="110"/>
      <c r="N279" s="110"/>
      <c r="O279" s="110"/>
      <c r="P279" s="110"/>
      <c r="Q279" s="110"/>
      <c r="R279" s="110"/>
      <c r="S279" s="110"/>
      <c r="T279" s="110"/>
      <c r="U279" s="110"/>
      <c r="V279" s="110"/>
      <c r="W279" s="110">
        <f t="shared" si="48"/>
        <v>0</v>
      </c>
    </row>
    <row r="280" spans="1:23" ht="38.25" x14ac:dyDescent="0.25">
      <c r="A280" s="68" t="s">
        <v>1106</v>
      </c>
      <c r="B280" s="28" t="s">
        <v>134</v>
      </c>
      <c r="C280" s="29"/>
      <c r="D280" s="29"/>
      <c r="E280" s="60"/>
      <c r="F280" s="29"/>
      <c r="G280" s="29"/>
      <c r="H280" s="30">
        <f t="shared" ref="H280" si="56">SUBTOTAL(9,H281:H285)</f>
        <v>0</v>
      </c>
      <c r="I280" s="117">
        <f t="shared" ref="I280:V280" si="57">SUBTOTAL(9,I281:I285)</f>
        <v>0</v>
      </c>
      <c r="J280" s="117">
        <f t="shared" si="57"/>
        <v>0</v>
      </c>
      <c r="K280" s="117">
        <f t="shared" si="57"/>
        <v>0</v>
      </c>
      <c r="L280" s="117">
        <f t="shared" si="57"/>
        <v>0</v>
      </c>
      <c r="M280" s="117">
        <f t="shared" si="57"/>
        <v>0</v>
      </c>
      <c r="N280" s="117">
        <f t="shared" si="57"/>
        <v>0</v>
      </c>
      <c r="O280" s="117">
        <f t="shared" si="57"/>
        <v>0</v>
      </c>
      <c r="P280" s="117">
        <f t="shared" si="57"/>
        <v>0</v>
      </c>
      <c r="Q280" s="117">
        <f t="shared" si="57"/>
        <v>0</v>
      </c>
      <c r="R280" s="117">
        <f t="shared" si="57"/>
        <v>0</v>
      </c>
      <c r="S280" s="117">
        <f t="shared" si="57"/>
        <v>15000</v>
      </c>
      <c r="T280" s="117">
        <f t="shared" si="57"/>
        <v>0</v>
      </c>
      <c r="U280" s="117">
        <f t="shared" si="57"/>
        <v>0</v>
      </c>
      <c r="V280" s="117">
        <f t="shared" si="57"/>
        <v>0</v>
      </c>
      <c r="W280" s="117">
        <f t="shared" si="48"/>
        <v>15000</v>
      </c>
    </row>
    <row r="281" spans="1:23" ht="53.25" customHeight="1" x14ac:dyDescent="0.25">
      <c r="A281" s="68" t="s">
        <v>1106</v>
      </c>
      <c r="B281" s="55" t="s">
        <v>134</v>
      </c>
      <c r="C281" s="72" t="s">
        <v>1142</v>
      </c>
      <c r="D281" s="3"/>
      <c r="E281" s="57" t="s">
        <v>1153</v>
      </c>
      <c r="F281" s="57" t="s">
        <v>714</v>
      </c>
      <c r="G281" s="73">
        <v>1</v>
      </c>
      <c r="H281" s="8"/>
      <c r="I281" s="110"/>
      <c r="J281" s="110"/>
      <c r="K281" s="110"/>
      <c r="L281" s="127"/>
      <c r="M281" s="110"/>
      <c r="N281" s="110"/>
      <c r="O281" s="110"/>
      <c r="P281" s="110"/>
      <c r="Q281" s="110"/>
      <c r="R281" s="110"/>
      <c r="S281" s="110">
        <v>3000</v>
      </c>
      <c r="T281" s="110"/>
      <c r="U281" s="110"/>
      <c r="V281" s="110"/>
      <c r="W281" s="110">
        <f t="shared" si="48"/>
        <v>3000</v>
      </c>
    </row>
    <row r="282" spans="1:23" ht="39.6" customHeight="1" x14ac:dyDescent="0.25">
      <c r="A282" s="68" t="s">
        <v>1106</v>
      </c>
      <c r="B282" s="55" t="s">
        <v>134</v>
      </c>
      <c r="C282" s="72" t="s">
        <v>1142</v>
      </c>
      <c r="D282" s="3"/>
      <c r="E282" s="57" t="s">
        <v>715</v>
      </c>
      <c r="F282" s="57" t="s">
        <v>179</v>
      </c>
      <c r="G282" s="73">
        <v>0</v>
      </c>
      <c r="H282" s="8"/>
      <c r="I282" s="110"/>
      <c r="J282" s="110"/>
      <c r="K282" s="110"/>
      <c r="L282" s="127"/>
      <c r="M282" s="110"/>
      <c r="N282" s="110"/>
      <c r="O282" s="110"/>
      <c r="P282" s="110"/>
      <c r="Q282" s="110"/>
      <c r="R282" s="110"/>
      <c r="S282" s="110"/>
      <c r="T282" s="110"/>
      <c r="U282" s="110"/>
      <c r="V282" s="110"/>
      <c r="W282" s="110">
        <f t="shared" si="48"/>
        <v>0</v>
      </c>
    </row>
    <row r="283" spans="1:23" ht="39.6" customHeight="1" x14ac:dyDescent="0.25">
      <c r="A283" s="68" t="s">
        <v>1106</v>
      </c>
      <c r="B283" s="55" t="s">
        <v>134</v>
      </c>
      <c r="C283" s="72" t="s">
        <v>1142</v>
      </c>
      <c r="D283" s="3"/>
      <c r="E283" s="57" t="s">
        <v>180</v>
      </c>
      <c r="F283" s="57" t="s">
        <v>181</v>
      </c>
      <c r="G283" s="73">
        <v>1</v>
      </c>
      <c r="H283" s="8"/>
      <c r="I283" s="110"/>
      <c r="J283" s="110"/>
      <c r="K283" s="110"/>
      <c r="L283" s="127"/>
      <c r="M283" s="110"/>
      <c r="N283" s="110"/>
      <c r="O283" s="110"/>
      <c r="P283" s="110"/>
      <c r="Q283" s="110"/>
      <c r="R283" s="110"/>
      <c r="S283" s="110">
        <v>3000</v>
      </c>
      <c r="T283" s="110"/>
      <c r="U283" s="110"/>
      <c r="V283" s="110"/>
      <c r="W283" s="110">
        <f t="shared" si="48"/>
        <v>3000</v>
      </c>
    </row>
    <row r="284" spans="1:23" ht="39.6" customHeight="1" x14ac:dyDescent="0.25">
      <c r="A284" s="68" t="s">
        <v>1106</v>
      </c>
      <c r="B284" s="55" t="s">
        <v>134</v>
      </c>
      <c r="C284" s="72" t="s">
        <v>1142</v>
      </c>
      <c r="D284" s="3"/>
      <c r="E284" s="57" t="s">
        <v>903</v>
      </c>
      <c r="F284" s="57" t="s">
        <v>904</v>
      </c>
      <c r="G284" s="73">
        <v>1</v>
      </c>
      <c r="H284" s="8"/>
      <c r="I284" s="110"/>
      <c r="J284" s="110"/>
      <c r="K284" s="110"/>
      <c r="L284" s="127"/>
      <c r="M284" s="110"/>
      <c r="N284" s="110"/>
      <c r="O284" s="110"/>
      <c r="P284" s="110"/>
      <c r="Q284" s="110"/>
      <c r="R284" s="110"/>
      <c r="S284" s="110">
        <v>5000</v>
      </c>
      <c r="T284" s="110"/>
      <c r="U284" s="110"/>
      <c r="V284" s="110"/>
      <c r="W284" s="110">
        <f t="shared" si="48"/>
        <v>5000</v>
      </c>
    </row>
    <row r="285" spans="1:23" ht="52.9" customHeight="1" x14ac:dyDescent="0.25">
      <c r="A285" s="68" t="s">
        <v>1106</v>
      </c>
      <c r="B285" s="55" t="s">
        <v>134</v>
      </c>
      <c r="C285" s="72" t="s">
        <v>1142</v>
      </c>
      <c r="D285" s="3"/>
      <c r="E285" s="57" t="s">
        <v>182</v>
      </c>
      <c r="F285" s="57" t="s">
        <v>181</v>
      </c>
      <c r="G285" s="73">
        <v>1</v>
      </c>
      <c r="H285" s="8"/>
      <c r="I285" s="110"/>
      <c r="J285" s="110"/>
      <c r="K285" s="110"/>
      <c r="L285" s="127"/>
      <c r="M285" s="110"/>
      <c r="N285" s="110"/>
      <c r="O285" s="110"/>
      <c r="P285" s="110"/>
      <c r="Q285" s="110"/>
      <c r="R285" s="110"/>
      <c r="S285" s="110">
        <v>4000</v>
      </c>
      <c r="T285" s="110"/>
      <c r="U285" s="110"/>
      <c r="V285" s="110"/>
      <c r="W285" s="110">
        <f t="shared" si="48"/>
        <v>4000</v>
      </c>
    </row>
    <row r="286" spans="1:23" ht="38.25" x14ac:dyDescent="0.25">
      <c r="A286" s="68" t="s">
        <v>1106</v>
      </c>
      <c r="B286" s="28" t="s">
        <v>134</v>
      </c>
      <c r="C286" s="29"/>
      <c r="D286" s="29"/>
      <c r="E286" s="60"/>
      <c r="F286" s="29"/>
      <c r="G286" s="29"/>
      <c r="H286" s="30">
        <f t="shared" ref="H286" si="58">SUBTOTAL(9,H287:H291)</f>
        <v>0</v>
      </c>
      <c r="I286" s="117">
        <f t="shared" ref="I286:V286" si="59">SUBTOTAL(9,I287:I291)</f>
        <v>0</v>
      </c>
      <c r="J286" s="117">
        <f t="shared" si="59"/>
        <v>0</v>
      </c>
      <c r="K286" s="117">
        <f t="shared" si="59"/>
        <v>0</v>
      </c>
      <c r="L286" s="117">
        <f t="shared" si="59"/>
        <v>399000</v>
      </c>
      <c r="M286" s="117">
        <f t="shared" si="59"/>
        <v>0</v>
      </c>
      <c r="N286" s="117">
        <f t="shared" si="59"/>
        <v>0</v>
      </c>
      <c r="O286" s="117">
        <f t="shared" si="59"/>
        <v>0</v>
      </c>
      <c r="P286" s="117">
        <f t="shared" si="59"/>
        <v>0</v>
      </c>
      <c r="Q286" s="117">
        <f t="shared" si="59"/>
        <v>0</v>
      </c>
      <c r="R286" s="117">
        <f t="shared" si="59"/>
        <v>0</v>
      </c>
      <c r="S286" s="117">
        <f t="shared" si="59"/>
        <v>20000</v>
      </c>
      <c r="T286" s="117">
        <f t="shared" si="59"/>
        <v>0</v>
      </c>
      <c r="U286" s="117">
        <f t="shared" si="59"/>
        <v>0</v>
      </c>
      <c r="V286" s="117">
        <f t="shared" si="59"/>
        <v>0</v>
      </c>
      <c r="W286" s="117">
        <f t="shared" si="48"/>
        <v>419000</v>
      </c>
    </row>
    <row r="287" spans="1:23" ht="51" customHeight="1" x14ac:dyDescent="0.25">
      <c r="A287" s="68" t="s">
        <v>1106</v>
      </c>
      <c r="B287" s="55" t="s">
        <v>134</v>
      </c>
      <c r="C287" s="72" t="s">
        <v>1142</v>
      </c>
      <c r="D287" s="3"/>
      <c r="E287" s="57" t="s">
        <v>513</v>
      </c>
      <c r="F287" s="57" t="s">
        <v>183</v>
      </c>
      <c r="G287" s="73">
        <v>1</v>
      </c>
      <c r="H287" s="8"/>
      <c r="I287" s="110"/>
      <c r="J287" s="110"/>
      <c r="K287" s="110"/>
      <c r="L287" s="110"/>
      <c r="M287" s="110"/>
      <c r="N287" s="110"/>
      <c r="O287" s="110"/>
      <c r="P287" s="110"/>
      <c r="Q287" s="110"/>
      <c r="R287" s="110"/>
      <c r="S287" s="110">
        <v>10000</v>
      </c>
      <c r="T287" s="110"/>
      <c r="U287" s="110"/>
      <c r="V287" s="110"/>
      <c r="W287" s="110">
        <f t="shared" si="48"/>
        <v>10000</v>
      </c>
    </row>
    <row r="288" spans="1:23" ht="39.6" customHeight="1" x14ac:dyDescent="0.25">
      <c r="A288" s="68" t="s">
        <v>1106</v>
      </c>
      <c r="B288" s="55" t="s">
        <v>134</v>
      </c>
      <c r="C288" s="72" t="s">
        <v>1142</v>
      </c>
      <c r="D288" s="3"/>
      <c r="E288" s="57" t="s">
        <v>184</v>
      </c>
      <c r="F288" s="57" t="s">
        <v>39</v>
      </c>
      <c r="G288" s="73">
        <v>1</v>
      </c>
      <c r="H288" s="8"/>
      <c r="I288" s="110"/>
      <c r="J288" s="110"/>
      <c r="K288" s="110"/>
      <c r="L288" s="110">
        <v>5000</v>
      </c>
      <c r="M288" s="110"/>
      <c r="N288" s="110"/>
      <c r="O288" s="110"/>
      <c r="P288" s="110"/>
      <c r="Q288" s="110"/>
      <c r="R288" s="110"/>
      <c r="S288" s="110">
        <v>2500</v>
      </c>
      <c r="T288" s="110"/>
      <c r="U288" s="110"/>
      <c r="V288" s="110"/>
      <c r="W288" s="110">
        <f t="shared" si="48"/>
        <v>7500</v>
      </c>
    </row>
    <row r="289" spans="1:23" ht="39.6" customHeight="1" x14ac:dyDescent="0.25">
      <c r="A289" s="68" t="s">
        <v>1106</v>
      </c>
      <c r="B289" s="55" t="s">
        <v>134</v>
      </c>
      <c r="C289" s="72" t="s">
        <v>1142</v>
      </c>
      <c r="D289" s="3"/>
      <c r="E289" s="57" t="s">
        <v>795</v>
      </c>
      <c r="F289" s="57" t="s">
        <v>185</v>
      </c>
      <c r="G289" s="73">
        <v>1</v>
      </c>
      <c r="H289" s="8"/>
      <c r="I289" s="110"/>
      <c r="J289" s="110"/>
      <c r="K289" s="110"/>
      <c r="L289" s="110"/>
      <c r="M289" s="110"/>
      <c r="N289" s="110"/>
      <c r="O289" s="110"/>
      <c r="P289" s="110"/>
      <c r="Q289" s="110"/>
      <c r="R289" s="110"/>
      <c r="S289" s="110">
        <v>2500</v>
      </c>
      <c r="T289" s="110"/>
      <c r="U289" s="110"/>
      <c r="V289" s="110"/>
      <c r="W289" s="110">
        <f t="shared" si="48"/>
        <v>2500</v>
      </c>
    </row>
    <row r="290" spans="1:23" ht="52.9" customHeight="1" x14ac:dyDescent="0.25">
      <c r="A290" s="68" t="s">
        <v>1106</v>
      </c>
      <c r="B290" s="55" t="s">
        <v>134</v>
      </c>
      <c r="C290" s="72" t="s">
        <v>1142</v>
      </c>
      <c r="D290" s="3"/>
      <c r="E290" s="57" t="s">
        <v>186</v>
      </c>
      <c r="F290" s="57" t="s">
        <v>905</v>
      </c>
      <c r="G290" s="73">
        <v>2</v>
      </c>
      <c r="H290" s="8"/>
      <c r="I290" s="110"/>
      <c r="J290" s="110"/>
      <c r="K290" s="110"/>
      <c r="L290" s="110">
        <v>384000</v>
      </c>
      <c r="M290" s="110"/>
      <c r="N290" s="110"/>
      <c r="O290" s="110"/>
      <c r="P290" s="110"/>
      <c r="Q290" s="110"/>
      <c r="R290" s="110"/>
      <c r="S290" s="110">
        <v>2500</v>
      </c>
      <c r="T290" s="110"/>
      <c r="U290" s="110"/>
      <c r="V290" s="110"/>
      <c r="W290" s="110">
        <f t="shared" si="48"/>
        <v>386500</v>
      </c>
    </row>
    <row r="291" spans="1:23" ht="52.9" customHeight="1" x14ac:dyDescent="0.25">
      <c r="A291" s="68" t="s">
        <v>1106</v>
      </c>
      <c r="B291" s="55" t="s">
        <v>134</v>
      </c>
      <c r="C291" s="72" t="s">
        <v>1142</v>
      </c>
      <c r="D291" s="3"/>
      <c r="E291" s="57" t="s">
        <v>906</v>
      </c>
      <c r="F291" s="57" t="s">
        <v>907</v>
      </c>
      <c r="G291" s="73">
        <v>1</v>
      </c>
      <c r="H291" s="8"/>
      <c r="I291" s="110"/>
      <c r="J291" s="110"/>
      <c r="K291" s="110"/>
      <c r="L291" s="110">
        <v>10000</v>
      </c>
      <c r="M291" s="110"/>
      <c r="N291" s="110"/>
      <c r="O291" s="110"/>
      <c r="P291" s="110"/>
      <c r="Q291" s="110"/>
      <c r="R291" s="110"/>
      <c r="S291" s="110">
        <v>2500</v>
      </c>
      <c r="T291" s="110"/>
      <c r="U291" s="110"/>
      <c r="V291" s="110"/>
      <c r="W291" s="110">
        <f t="shared" si="48"/>
        <v>12500</v>
      </c>
    </row>
    <row r="292" spans="1:23" ht="38.25" x14ac:dyDescent="0.25">
      <c r="A292" s="68" t="s">
        <v>1106</v>
      </c>
      <c r="B292" s="28" t="s">
        <v>134</v>
      </c>
      <c r="C292" s="29"/>
      <c r="D292" s="29"/>
      <c r="E292" s="60"/>
      <c r="F292" s="29"/>
      <c r="G292" s="29"/>
      <c r="H292" s="30">
        <f t="shared" ref="H292" si="60">SUBTOTAL(9,H293:H301)</f>
        <v>0</v>
      </c>
      <c r="I292" s="117">
        <f t="shared" ref="I292:V292" si="61">SUBTOTAL(9,I293:I301)</f>
        <v>0</v>
      </c>
      <c r="J292" s="117">
        <f t="shared" si="61"/>
        <v>0</v>
      </c>
      <c r="K292" s="117">
        <f t="shared" si="61"/>
        <v>0</v>
      </c>
      <c r="L292" s="117">
        <f t="shared" si="61"/>
        <v>122500</v>
      </c>
      <c r="M292" s="117">
        <f t="shared" si="61"/>
        <v>0</v>
      </c>
      <c r="N292" s="117">
        <f t="shared" si="61"/>
        <v>0</v>
      </c>
      <c r="O292" s="117">
        <f t="shared" si="61"/>
        <v>0</v>
      </c>
      <c r="P292" s="117">
        <f t="shared" si="61"/>
        <v>0</v>
      </c>
      <c r="Q292" s="117">
        <f t="shared" si="61"/>
        <v>0</v>
      </c>
      <c r="R292" s="117">
        <f t="shared" si="61"/>
        <v>0</v>
      </c>
      <c r="S292" s="117">
        <f t="shared" si="61"/>
        <v>0</v>
      </c>
      <c r="T292" s="117">
        <f t="shared" si="61"/>
        <v>0</v>
      </c>
      <c r="U292" s="117">
        <f t="shared" si="61"/>
        <v>0</v>
      </c>
      <c r="V292" s="117">
        <f t="shared" si="61"/>
        <v>0</v>
      </c>
      <c r="W292" s="117">
        <f t="shared" si="48"/>
        <v>122500</v>
      </c>
    </row>
    <row r="293" spans="1:23" ht="48" customHeight="1" x14ac:dyDescent="0.25">
      <c r="A293" s="68" t="s">
        <v>1106</v>
      </c>
      <c r="B293" s="55" t="s">
        <v>134</v>
      </c>
      <c r="C293" s="72" t="s">
        <v>1142</v>
      </c>
      <c r="D293" s="3"/>
      <c r="E293" s="57" t="s">
        <v>1032</v>
      </c>
      <c r="F293" s="57" t="s">
        <v>1033</v>
      </c>
      <c r="G293" s="73">
        <v>1</v>
      </c>
      <c r="H293" s="8"/>
      <c r="I293" s="110"/>
      <c r="J293" s="110"/>
      <c r="K293" s="110"/>
      <c r="L293" s="110">
        <v>104000</v>
      </c>
      <c r="M293" s="110"/>
      <c r="N293" s="110"/>
      <c r="O293" s="110"/>
      <c r="P293" s="110"/>
      <c r="Q293" s="110"/>
      <c r="R293" s="110"/>
      <c r="S293" s="110"/>
      <c r="T293" s="110"/>
      <c r="U293" s="110"/>
      <c r="V293" s="110"/>
      <c r="W293" s="110">
        <f t="shared" si="48"/>
        <v>104000</v>
      </c>
    </row>
    <row r="294" spans="1:23" ht="39.6" customHeight="1" x14ac:dyDescent="0.25">
      <c r="A294" s="68" t="s">
        <v>1106</v>
      </c>
      <c r="B294" s="55" t="s">
        <v>134</v>
      </c>
      <c r="C294" s="72" t="s">
        <v>1142</v>
      </c>
      <c r="D294" s="3"/>
      <c r="E294" s="101" t="s">
        <v>187</v>
      </c>
      <c r="F294" s="57" t="s">
        <v>188</v>
      </c>
      <c r="G294" s="37">
        <v>0.25</v>
      </c>
      <c r="H294" s="8"/>
      <c r="I294" s="110"/>
      <c r="J294" s="110"/>
      <c r="K294" s="110"/>
      <c r="L294" s="110">
        <v>13000</v>
      </c>
      <c r="M294" s="110"/>
      <c r="N294" s="110"/>
      <c r="O294" s="110"/>
      <c r="P294" s="110"/>
      <c r="Q294" s="110"/>
      <c r="R294" s="110"/>
      <c r="S294" s="110"/>
      <c r="T294" s="110"/>
      <c r="U294" s="110"/>
      <c r="V294" s="110"/>
      <c r="W294" s="110">
        <f t="shared" si="48"/>
        <v>13000</v>
      </c>
    </row>
    <row r="295" spans="1:23" ht="52.9" customHeight="1" x14ac:dyDescent="0.25">
      <c r="A295" s="68" t="s">
        <v>1106</v>
      </c>
      <c r="B295" s="55" t="s">
        <v>134</v>
      </c>
      <c r="C295" s="72" t="s">
        <v>1142</v>
      </c>
      <c r="D295" s="3"/>
      <c r="E295" s="57" t="s">
        <v>189</v>
      </c>
      <c r="F295" s="57" t="s">
        <v>190</v>
      </c>
      <c r="G295" s="73">
        <v>0</v>
      </c>
      <c r="H295" s="8"/>
      <c r="I295" s="110"/>
      <c r="J295" s="110"/>
      <c r="K295" s="110"/>
      <c r="L295" s="110"/>
      <c r="M295" s="110"/>
      <c r="N295" s="110"/>
      <c r="O295" s="110"/>
      <c r="P295" s="110"/>
      <c r="Q295" s="110"/>
      <c r="R295" s="110"/>
      <c r="S295" s="110"/>
      <c r="T295" s="110"/>
      <c r="U295" s="110"/>
      <c r="V295" s="110"/>
      <c r="W295" s="110">
        <f t="shared" si="48"/>
        <v>0</v>
      </c>
    </row>
    <row r="296" spans="1:23" ht="48.75" customHeight="1" x14ac:dyDescent="0.25">
      <c r="A296" s="68" t="s">
        <v>1106</v>
      </c>
      <c r="B296" s="55" t="s">
        <v>134</v>
      </c>
      <c r="C296" s="72" t="s">
        <v>1142</v>
      </c>
      <c r="D296" s="3"/>
      <c r="E296" s="57" t="s">
        <v>908</v>
      </c>
      <c r="F296" s="57" t="s">
        <v>909</v>
      </c>
      <c r="G296" s="73">
        <v>1</v>
      </c>
      <c r="H296" s="8"/>
      <c r="I296" s="110"/>
      <c r="J296" s="110"/>
      <c r="K296" s="110"/>
      <c r="L296" s="110">
        <v>1000</v>
      </c>
      <c r="M296" s="110"/>
      <c r="N296" s="110"/>
      <c r="O296" s="110"/>
      <c r="P296" s="110"/>
      <c r="Q296" s="110"/>
      <c r="R296" s="110"/>
      <c r="S296" s="110"/>
      <c r="T296" s="110"/>
      <c r="U296" s="110"/>
      <c r="V296" s="110"/>
      <c r="W296" s="110">
        <f t="shared" si="48"/>
        <v>1000</v>
      </c>
    </row>
    <row r="297" spans="1:23" ht="39.6" customHeight="1" x14ac:dyDescent="0.25">
      <c r="A297" s="68" t="s">
        <v>1106</v>
      </c>
      <c r="B297" s="55" t="s">
        <v>134</v>
      </c>
      <c r="C297" s="72" t="s">
        <v>1142</v>
      </c>
      <c r="D297" s="3"/>
      <c r="E297" s="57" t="s">
        <v>191</v>
      </c>
      <c r="F297" s="57" t="s">
        <v>192</v>
      </c>
      <c r="G297" s="73">
        <v>1</v>
      </c>
      <c r="H297" s="8"/>
      <c r="I297" s="110"/>
      <c r="J297" s="110"/>
      <c r="K297" s="110"/>
      <c r="L297" s="110">
        <v>500</v>
      </c>
      <c r="M297" s="110"/>
      <c r="N297" s="110"/>
      <c r="O297" s="110"/>
      <c r="P297" s="110"/>
      <c r="Q297" s="110"/>
      <c r="R297" s="110"/>
      <c r="S297" s="110"/>
      <c r="T297" s="110"/>
      <c r="U297" s="110"/>
      <c r="V297" s="110"/>
      <c r="W297" s="110">
        <f t="shared" si="48"/>
        <v>500</v>
      </c>
    </row>
    <row r="298" spans="1:23" ht="39.6" customHeight="1" x14ac:dyDescent="0.25">
      <c r="A298" s="68" t="s">
        <v>1106</v>
      </c>
      <c r="B298" s="55" t="s">
        <v>134</v>
      </c>
      <c r="C298" s="72" t="s">
        <v>1142</v>
      </c>
      <c r="D298" s="3"/>
      <c r="E298" s="57" t="s">
        <v>193</v>
      </c>
      <c r="F298" s="57" t="s">
        <v>142</v>
      </c>
      <c r="G298" s="73">
        <v>1</v>
      </c>
      <c r="H298" s="8"/>
      <c r="I298" s="110"/>
      <c r="J298" s="110"/>
      <c r="K298" s="110"/>
      <c r="L298" s="110">
        <v>1000</v>
      </c>
      <c r="M298" s="110"/>
      <c r="N298" s="110"/>
      <c r="O298" s="110"/>
      <c r="P298" s="110"/>
      <c r="Q298" s="110"/>
      <c r="R298" s="110"/>
      <c r="S298" s="110"/>
      <c r="T298" s="110"/>
      <c r="U298" s="110"/>
      <c r="V298" s="110"/>
      <c r="W298" s="110">
        <f t="shared" ref="W298:W306" si="62">+H298+I298+J298+K298+L298+M298+N298+O298+P298+Q298+R298+S298+T298+U298+V298</f>
        <v>1000</v>
      </c>
    </row>
    <row r="299" spans="1:23" ht="66" customHeight="1" x14ac:dyDescent="0.25">
      <c r="A299" s="68" t="s">
        <v>1106</v>
      </c>
      <c r="B299" s="55" t="s">
        <v>134</v>
      </c>
      <c r="C299" s="72" t="s">
        <v>1142</v>
      </c>
      <c r="D299" s="3"/>
      <c r="E299" s="57" t="s">
        <v>194</v>
      </c>
      <c r="F299" s="57" t="s">
        <v>195</v>
      </c>
      <c r="G299" s="73">
        <v>1</v>
      </c>
      <c r="H299" s="8"/>
      <c r="I299" s="110"/>
      <c r="J299" s="110"/>
      <c r="K299" s="110"/>
      <c r="L299" s="110">
        <v>500</v>
      </c>
      <c r="M299" s="110"/>
      <c r="N299" s="110"/>
      <c r="O299" s="110"/>
      <c r="P299" s="110"/>
      <c r="Q299" s="110"/>
      <c r="R299" s="110"/>
      <c r="S299" s="110"/>
      <c r="T299" s="110"/>
      <c r="U299" s="110"/>
      <c r="V299" s="110"/>
      <c r="W299" s="110">
        <f t="shared" si="62"/>
        <v>500</v>
      </c>
    </row>
    <row r="300" spans="1:23" ht="52.9" customHeight="1" x14ac:dyDescent="0.25">
      <c r="A300" s="68" t="s">
        <v>1106</v>
      </c>
      <c r="B300" s="55" t="s">
        <v>134</v>
      </c>
      <c r="C300" s="72" t="s">
        <v>1142</v>
      </c>
      <c r="D300" s="3"/>
      <c r="E300" s="57" t="s">
        <v>196</v>
      </c>
      <c r="F300" s="57" t="s">
        <v>142</v>
      </c>
      <c r="G300" s="73">
        <v>1</v>
      </c>
      <c r="H300" s="8"/>
      <c r="I300" s="110"/>
      <c r="J300" s="110"/>
      <c r="K300" s="110"/>
      <c r="L300" s="110">
        <v>500</v>
      </c>
      <c r="M300" s="110"/>
      <c r="N300" s="110"/>
      <c r="O300" s="110"/>
      <c r="P300" s="110"/>
      <c r="Q300" s="110"/>
      <c r="R300" s="110"/>
      <c r="S300" s="110"/>
      <c r="T300" s="110"/>
      <c r="U300" s="110"/>
      <c r="V300" s="110"/>
      <c r="W300" s="110">
        <f t="shared" si="62"/>
        <v>500</v>
      </c>
    </row>
    <row r="301" spans="1:23" ht="39.6" customHeight="1" x14ac:dyDescent="0.25">
      <c r="A301" s="68" t="s">
        <v>1106</v>
      </c>
      <c r="B301" s="55" t="s">
        <v>134</v>
      </c>
      <c r="C301" s="72" t="s">
        <v>1142</v>
      </c>
      <c r="D301" s="3"/>
      <c r="E301" s="11" t="s">
        <v>716</v>
      </c>
      <c r="F301" s="11" t="s">
        <v>197</v>
      </c>
      <c r="G301" s="73">
        <v>5</v>
      </c>
      <c r="H301" s="8"/>
      <c r="I301" s="110"/>
      <c r="J301" s="110"/>
      <c r="K301" s="110"/>
      <c r="L301" s="110">
        <v>2000</v>
      </c>
      <c r="M301" s="110"/>
      <c r="N301" s="110"/>
      <c r="O301" s="110"/>
      <c r="P301" s="110"/>
      <c r="Q301" s="110"/>
      <c r="R301" s="110"/>
      <c r="S301" s="110"/>
      <c r="T301" s="110"/>
      <c r="U301" s="110"/>
      <c r="V301" s="110"/>
      <c r="W301" s="110">
        <f t="shared" si="62"/>
        <v>2000</v>
      </c>
    </row>
    <row r="302" spans="1:23" ht="38.25" x14ac:dyDescent="0.25">
      <c r="A302" s="68" t="s">
        <v>1106</v>
      </c>
      <c r="B302" s="28" t="s">
        <v>134</v>
      </c>
      <c r="C302" s="29"/>
      <c r="D302" s="29"/>
      <c r="E302" s="60"/>
      <c r="F302" s="29"/>
      <c r="G302" s="29"/>
      <c r="H302" s="30">
        <f>SUBTOTAL(9,H303:H304)</f>
        <v>0</v>
      </c>
      <c r="I302" s="117">
        <f t="shared" ref="I302:V302" si="63">SUBTOTAL(9,I303:I304)</f>
        <v>0</v>
      </c>
      <c r="J302" s="117">
        <f t="shared" si="63"/>
        <v>0</v>
      </c>
      <c r="K302" s="117">
        <f t="shared" si="63"/>
        <v>0</v>
      </c>
      <c r="L302" s="117">
        <f t="shared" si="63"/>
        <v>2000</v>
      </c>
      <c r="M302" s="117">
        <f t="shared" si="63"/>
        <v>0</v>
      </c>
      <c r="N302" s="117">
        <f t="shared" si="63"/>
        <v>0</v>
      </c>
      <c r="O302" s="117">
        <f t="shared" si="63"/>
        <v>0</v>
      </c>
      <c r="P302" s="117">
        <f t="shared" si="63"/>
        <v>0</v>
      </c>
      <c r="Q302" s="117">
        <f t="shared" si="63"/>
        <v>0</v>
      </c>
      <c r="R302" s="117">
        <f t="shared" si="63"/>
        <v>0</v>
      </c>
      <c r="S302" s="117">
        <f t="shared" si="63"/>
        <v>0</v>
      </c>
      <c r="T302" s="117">
        <f t="shared" si="63"/>
        <v>0</v>
      </c>
      <c r="U302" s="117">
        <f t="shared" si="63"/>
        <v>0</v>
      </c>
      <c r="V302" s="117">
        <f t="shared" si="63"/>
        <v>0</v>
      </c>
      <c r="W302" s="117">
        <f t="shared" si="62"/>
        <v>2000</v>
      </c>
    </row>
    <row r="303" spans="1:23" ht="38.25" customHeight="1" x14ac:dyDescent="0.25">
      <c r="A303" s="68" t="s">
        <v>1106</v>
      </c>
      <c r="B303" s="55" t="s">
        <v>134</v>
      </c>
      <c r="C303" s="72" t="s">
        <v>1142</v>
      </c>
      <c r="D303" s="3"/>
      <c r="E303" s="101" t="s">
        <v>198</v>
      </c>
      <c r="F303" s="3" t="s">
        <v>15</v>
      </c>
      <c r="G303" s="73">
        <v>1</v>
      </c>
      <c r="H303" s="8"/>
      <c r="I303" s="110"/>
      <c r="J303" s="110"/>
      <c r="K303" s="110"/>
      <c r="L303" s="110">
        <v>0</v>
      </c>
      <c r="M303" s="110"/>
      <c r="N303" s="110"/>
      <c r="O303" s="110"/>
      <c r="P303" s="110"/>
      <c r="Q303" s="110"/>
      <c r="R303" s="110"/>
      <c r="S303" s="110"/>
      <c r="T303" s="110"/>
      <c r="U303" s="110"/>
      <c r="V303" s="110"/>
      <c r="W303" s="110">
        <f t="shared" si="62"/>
        <v>0</v>
      </c>
    </row>
    <row r="304" spans="1:23" ht="52.9" customHeight="1" x14ac:dyDescent="0.25">
      <c r="A304" s="68" t="s">
        <v>1106</v>
      </c>
      <c r="B304" s="55" t="s">
        <v>134</v>
      </c>
      <c r="C304" s="72" t="s">
        <v>1142</v>
      </c>
      <c r="D304" s="3"/>
      <c r="E304" s="3" t="s">
        <v>911</v>
      </c>
      <c r="F304" s="3" t="s">
        <v>912</v>
      </c>
      <c r="G304" s="73">
        <v>1</v>
      </c>
      <c r="H304" s="8"/>
      <c r="I304" s="110"/>
      <c r="J304" s="110"/>
      <c r="K304" s="110"/>
      <c r="L304" s="110">
        <v>2000</v>
      </c>
      <c r="M304" s="110"/>
      <c r="N304" s="110"/>
      <c r="O304" s="110"/>
      <c r="P304" s="110"/>
      <c r="Q304" s="110"/>
      <c r="R304" s="110"/>
      <c r="S304" s="110"/>
      <c r="T304" s="110"/>
      <c r="U304" s="110"/>
      <c r="V304" s="110"/>
      <c r="W304" s="110">
        <f t="shared" si="62"/>
        <v>2000</v>
      </c>
    </row>
    <row r="305" spans="1:27" ht="38.25" x14ac:dyDescent="0.25">
      <c r="A305" s="68" t="s">
        <v>1106</v>
      </c>
      <c r="B305" s="28" t="s">
        <v>134</v>
      </c>
      <c r="C305" s="29"/>
      <c r="D305" s="29"/>
      <c r="E305" s="60"/>
      <c r="F305" s="29"/>
      <c r="G305" s="29"/>
      <c r="H305" s="30">
        <f t="shared" ref="H305:V305" si="64">SUBTOTAL(9,H306:H306)</f>
        <v>0</v>
      </c>
      <c r="I305" s="117">
        <f t="shared" si="64"/>
        <v>0</v>
      </c>
      <c r="J305" s="117">
        <f t="shared" si="64"/>
        <v>0</v>
      </c>
      <c r="K305" s="117">
        <f t="shared" si="64"/>
        <v>0</v>
      </c>
      <c r="L305" s="117">
        <f t="shared" si="64"/>
        <v>8000</v>
      </c>
      <c r="M305" s="117">
        <f t="shared" si="64"/>
        <v>0</v>
      </c>
      <c r="N305" s="117">
        <f t="shared" si="64"/>
        <v>0</v>
      </c>
      <c r="O305" s="117">
        <f t="shared" si="64"/>
        <v>0</v>
      </c>
      <c r="P305" s="117">
        <f t="shared" si="64"/>
        <v>0</v>
      </c>
      <c r="Q305" s="117">
        <f t="shared" si="64"/>
        <v>0</v>
      </c>
      <c r="R305" s="117">
        <f t="shared" si="64"/>
        <v>0</v>
      </c>
      <c r="S305" s="117">
        <f t="shared" si="64"/>
        <v>45000</v>
      </c>
      <c r="T305" s="117">
        <f t="shared" si="64"/>
        <v>0</v>
      </c>
      <c r="U305" s="117">
        <f t="shared" si="64"/>
        <v>0</v>
      </c>
      <c r="V305" s="117">
        <f t="shared" si="64"/>
        <v>0</v>
      </c>
      <c r="W305" s="117">
        <f t="shared" si="62"/>
        <v>53000</v>
      </c>
    </row>
    <row r="306" spans="1:27" ht="51" x14ac:dyDescent="0.25">
      <c r="A306" s="68" t="s">
        <v>1106</v>
      </c>
      <c r="B306" s="55" t="s">
        <v>134</v>
      </c>
      <c r="C306" s="72" t="s">
        <v>1142</v>
      </c>
      <c r="D306" s="3"/>
      <c r="E306" s="57" t="s">
        <v>514</v>
      </c>
      <c r="F306" s="14" t="s">
        <v>910</v>
      </c>
      <c r="G306" s="73">
        <v>1</v>
      </c>
      <c r="H306" s="8"/>
      <c r="I306" s="110"/>
      <c r="J306" s="110"/>
      <c r="K306" s="110"/>
      <c r="L306" s="110">
        <v>8000</v>
      </c>
      <c r="M306" s="110"/>
      <c r="N306" s="110"/>
      <c r="O306" s="110"/>
      <c r="P306" s="110"/>
      <c r="Q306" s="110"/>
      <c r="R306" s="110"/>
      <c r="S306" s="110">
        <v>45000</v>
      </c>
      <c r="T306" s="110"/>
      <c r="U306" s="110"/>
      <c r="V306" s="110"/>
      <c r="W306" s="110">
        <f t="shared" si="62"/>
        <v>53000</v>
      </c>
    </row>
    <row r="307" spans="1:27" x14ac:dyDescent="0.25">
      <c r="A307" s="63"/>
      <c r="B307" s="25" t="s">
        <v>199</v>
      </c>
      <c r="C307" s="26"/>
      <c r="D307" s="26"/>
      <c r="E307" s="59"/>
      <c r="F307" s="26"/>
      <c r="G307" s="26"/>
      <c r="H307" s="27">
        <f t="shared" ref="H307" si="65">+H309+H312+H320+H325+H338+H364+H386+H395+H402+H419</f>
        <v>2573051</v>
      </c>
      <c r="I307" s="107">
        <f t="shared" ref="I307:W307" si="66">+I309+I312+I320+I325+I338+I364+I386+I395+I402+I419</f>
        <v>0</v>
      </c>
      <c r="J307" s="107">
        <f t="shared" si="66"/>
        <v>0</v>
      </c>
      <c r="K307" s="107">
        <f>+K309+K312+K320+K325+K338+K364+K386+K395+K402+K419</f>
        <v>29620398</v>
      </c>
      <c r="L307" s="107">
        <f t="shared" si="66"/>
        <v>829935</v>
      </c>
      <c r="M307" s="107">
        <f t="shared" si="66"/>
        <v>0</v>
      </c>
      <c r="N307" s="107">
        <f t="shared" si="66"/>
        <v>0</v>
      </c>
      <c r="O307" s="107">
        <f t="shared" si="66"/>
        <v>0</v>
      </c>
      <c r="P307" s="107">
        <f t="shared" si="66"/>
        <v>0</v>
      </c>
      <c r="Q307" s="107">
        <f t="shared" si="66"/>
        <v>0</v>
      </c>
      <c r="R307" s="107">
        <f t="shared" si="66"/>
        <v>721000</v>
      </c>
      <c r="S307" s="107">
        <f t="shared" si="66"/>
        <v>0</v>
      </c>
      <c r="T307" s="107">
        <f t="shared" si="66"/>
        <v>0</v>
      </c>
      <c r="U307" s="107">
        <f t="shared" si="66"/>
        <v>27094333</v>
      </c>
      <c r="V307" s="107">
        <f t="shared" si="66"/>
        <v>0</v>
      </c>
      <c r="W307" s="107">
        <f t="shared" si="66"/>
        <v>60838717</v>
      </c>
    </row>
    <row r="308" spans="1:27" x14ac:dyDescent="0.25">
      <c r="A308" s="63"/>
      <c r="B308" s="80" t="s">
        <v>1183</v>
      </c>
      <c r="C308" s="81"/>
      <c r="D308" s="81"/>
      <c r="E308" s="82"/>
      <c r="F308" s="81"/>
      <c r="G308" s="81"/>
      <c r="H308" s="83"/>
      <c r="I308" s="108"/>
      <c r="J308" s="108"/>
      <c r="K308" s="108"/>
      <c r="L308" s="108"/>
      <c r="M308" s="108"/>
      <c r="N308" s="108"/>
      <c r="O308" s="108"/>
      <c r="P308" s="108"/>
      <c r="Q308" s="108"/>
      <c r="R308" s="108"/>
      <c r="S308" s="108"/>
      <c r="T308" s="108"/>
      <c r="U308" s="108"/>
      <c r="V308" s="108"/>
      <c r="W308" s="108"/>
    </row>
    <row r="309" spans="1:27" x14ac:dyDescent="0.25">
      <c r="A309" s="63"/>
      <c r="B309" s="138" t="s">
        <v>1205</v>
      </c>
      <c r="C309" s="29"/>
      <c r="D309" s="29"/>
      <c r="E309" s="60"/>
      <c r="F309" s="29"/>
      <c r="G309" s="29"/>
      <c r="H309" s="30">
        <f t="shared" ref="H309" si="67">SUM(H310:H311)</f>
        <v>0</v>
      </c>
      <c r="I309" s="117">
        <f t="shared" ref="I309:V309" si="68">SUM(I310:I311)</f>
        <v>0</v>
      </c>
      <c r="J309" s="117">
        <f t="shared" si="68"/>
        <v>0</v>
      </c>
      <c r="K309" s="117">
        <f t="shared" si="68"/>
        <v>0</v>
      </c>
      <c r="L309" s="117">
        <f t="shared" si="68"/>
        <v>0</v>
      </c>
      <c r="M309" s="117">
        <f t="shared" si="68"/>
        <v>0</v>
      </c>
      <c r="N309" s="117">
        <f t="shared" si="68"/>
        <v>0</v>
      </c>
      <c r="O309" s="117">
        <f t="shared" si="68"/>
        <v>0</v>
      </c>
      <c r="P309" s="117">
        <f t="shared" si="68"/>
        <v>0</v>
      </c>
      <c r="Q309" s="117">
        <f t="shared" si="68"/>
        <v>0</v>
      </c>
      <c r="R309" s="117">
        <f t="shared" si="68"/>
        <v>0</v>
      </c>
      <c r="S309" s="117">
        <f t="shared" si="68"/>
        <v>0</v>
      </c>
      <c r="T309" s="117">
        <f t="shared" si="68"/>
        <v>0</v>
      </c>
      <c r="U309" s="117">
        <f t="shared" si="68"/>
        <v>150000</v>
      </c>
      <c r="V309" s="117">
        <f t="shared" si="68"/>
        <v>0</v>
      </c>
      <c r="W309" s="117">
        <f>+H309+I309+J309+K309+L309+M309+N309+O309+P309+Q309+R309+S309+T309+U309+V309</f>
        <v>150000</v>
      </c>
      <c r="Y309" s="96"/>
    </row>
    <row r="310" spans="1:27" ht="39.6" customHeight="1" x14ac:dyDescent="0.25">
      <c r="A310" s="68" t="s">
        <v>1112</v>
      </c>
      <c r="B310" s="55" t="s">
        <v>199</v>
      </c>
      <c r="C310" s="72" t="s">
        <v>1144</v>
      </c>
      <c r="D310" s="3" t="s">
        <v>1204</v>
      </c>
      <c r="E310" s="46" t="s">
        <v>1034</v>
      </c>
      <c r="F310" s="46" t="s">
        <v>1129</v>
      </c>
      <c r="G310" s="72">
        <v>5565</v>
      </c>
      <c r="H310" s="45"/>
      <c r="I310" s="130"/>
      <c r="J310" s="130"/>
      <c r="K310" s="130"/>
      <c r="L310" s="130"/>
      <c r="M310" s="130"/>
      <c r="N310" s="130"/>
      <c r="O310" s="130"/>
      <c r="P310" s="130"/>
      <c r="Q310" s="130"/>
      <c r="R310" s="130"/>
      <c r="S310" s="130"/>
      <c r="T310" s="130"/>
      <c r="U310" s="130">
        <v>80174</v>
      </c>
      <c r="V310" s="130"/>
      <c r="W310" s="130">
        <f t="shared" ref="W310:W311" si="69">+H310+I310+J310+K310+L310+M310+N310+O310+P310+Q310+R310+S310+T310+U310+V310</f>
        <v>80174</v>
      </c>
      <c r="Z310" s="96"/>
      <c r="AA310" s="96"/>
    </row>
    <row r="311" spans="1:27" ht="26.45" customHeight="1" x14ac:dyDescent="0.25">
      <c r="A311" s="68" t="s">
        <v>1112</v>
      </c>
      <c r="B311" s="55" t="s">
        <v>199</v>
      </c>
      <c r="C311" s="72" t="s">
        <v>1144</v>
      </c>
      <c r="D311" s="3" t="s">
        <v>1204</v>
      </c>
      <c r="E311" s="44" t="s">
        <v>1035</v>
      </c>
      <c r="F311" s="44" t="s">
        <v>1128</v>
      </c>
      <c r="G311" s="72">
        <v>0</v>
      </c>
      <c r="H311" s="45"/>
      <c r="I311" s="130"/>
      <c r="J311" s="130"/>
      <c r="K311" s="130"/>
      <c r="L311" s="130"/>
      <c r="M311" s="130"/>
      <c r="N311" s="130"/>
      <c r="O311" s="130"/>
      <c r="P311" s="130"/>
      <c r="Q311" s="130"/>
      <c r="R311" s="130"/>
      <c r="S311" s="130"/>
      <c r="T311" s="130"/>
      <c r="U311" s="130">
        <v>69826</v>
      </c>
      <c r="V311" s="130"/>
      <c r="W311" s="130">
        <f t="shared" si="69"/>
        <v>69826</v>
      </c>
      <c r="Z311" s="96"/>
    </row>
    <row r="312" spans="1:27" x14ac:dyDescent="0.25">
      <c r="A312" s="68" t="s">
        <v>1112</v>
      </c>
      <c r="B312" s="138" t="s">
        <v>1205</v>
      </c>
      <c r="C312" s="29"/>
      <c r="D312" s="29"/>
      <c r="E312" s="60"/>
      <c r="F312" s="29"/>
      <c r="G312" s="29"/>
      <c r="H312" s="30">
        <f t="shared" ref="H312" si="70">SUM(H313:H319)</f>
        <v>0</v>
      </c>
      <c r="I312" s="117">
        <f t="shared" ref="I312:V312" si="71">SUM(I313:I319)</f>
        <v>0</v>
      </c>
      <c r="J312" s="117">
        <f t="shared" si="71"/>
        <v>0</v>
      </c>
      <c r="K312" s="117">
        <f t="shared" si="71"/>
        <v>0</v>
      </c>
      <c r="L312" s="117">
        <f t="shared" si="71"/>
        <v>0</v>
      </c>
      <c r="M312" s="117">
        <f t="shared" si="71"/>
        <v>0</v>
      </c>
      <c r="N312" s="117">
        <f t="shared" si="71"/>
        <v>0</v>
      </c>
      <c r="O312" s="117">
        <f t="shared" si="71"/>
        <v>0</v>
      </c>
      <c r="P312" s="117">
        <f t="shared" si="71"/>
        <v>0</v>
      </c>
      <c r="Q312" s="117">
        <f t="shared" si="71"/>
        <v>0</v>
      </c>
      <c r="R312" s="117">
        <f t="shared" si="71"/>
        <v>0</v>
      </c>
      <c r="S312" s="117">
        <f t="shared" si="71"/>
        <v>0</v>
      </c>
      <c r="T312" s="117">
        <f t="shared" si="71"/>
        <v>0</v>
      </c>
      <c r="U312" s="117">
        <f t="shared" si="71"/>
        <v>54000</v>
      </c>
      <c r="V312" s="117">
        <f t="shared" si="71"/>
        <v>0</v>
      </c>
      <c r="W312" s="117">
        <f>+H312+I312+J312+K312+L312+M312+N312+O312+P312+Q312+R312+S312+T312+U312+V312</f>
        <v>54000</v>
      </c>
    </row>
    <row r="313" spans="1:27" ht="38.25" customHeight="1" x14ac:dyDescent="0.25">
      <c r="A313" s="68" t="s">
        <v>1112</v>
      </c>
      <c r="B313" s="55" t="s">
        <v>199</v>
      </c>
      <c r="C313" s="72" t="s">
        <v>1144</v>
      </c>
      <c r="D313" s="3" t="s">
        <v>1204</v>
      </c>
      <c r="E313" s="46" t="s">
        <v>549</v>
      </c>
      <c r="F313" s="46" t="s">
        <v>202</v>
      </c>
      <c r="G313" s="72">
        <v>1000</v>
      </c>
      <c r="H313" s="47"/>
      <c r="I313" s="131"/>
      <c r="J313" s="131"/>
      <c r="K313" s="131"/>
      <c r="L313" s="131"/>
      <c r="M313" s="131"/>
      <c r="N313" s="131"/>
      <c r="O313" s="131"/>
      <c r="P313" s="131"/>
      <c r="Q313" s="131"/>
      <c r="R313" s="131"/>
      <c r="S313" s="131"/>
      <c r="T313" s="131"/>
      <c r="U313" s="131">
        <v>10000</v>
      </c>
      <c r="V313" s="130"/>
      <c r="W313" s="131">
        <f t="shared" ref="W313:W319" si="72">+H313+I313+J313+K313+L313+M313+N313+O313+P313+Q313+R313+S313+T313+U313+V313</f>
        <v>10000</v>
      </c>
    </row>
    <row r="314" spans="1:27" ht="66" customHeight="1" x14ac:dyDescent="0.25">
      <c r="A314" s="68" t="s">
        <v>1112</v>
      </c>
      <c r="B314" s="55" t="s">
        <v>199</v>
      </c>
      <c r="C314" s="72" t="s">
        <v>1144</v>
      </c>
      <c r="D314" s="3" t="s">
        <v>1204</v>
      </c>
      <c r="E314" s="48" t="s">
        <v>1036</v>
      </c>
      <c r="F314" s="44" t="s">
        <v>1037</v>
      </c>
      <c r="G314" s="52">
        <v>70</v>
      </c>
      <c r="H314" s="47"/>
      <c r="I314" s="131"/>
      <c r="J314" s="131"/>
      <c r="K314" s="131"/>
      <c r="L314" s="131"/>
      <c r="M314" s="131"/>
      <c r="N314" s="131"/>
      <c r="O314" s="131"/>
      <c r="P314" s="131"/>
      <c r="Q314" s="131"/>
      <c r="R314" s="131"/>
      <c r="S314" s="131"/>
      <c r="T314" s="131"/>
      <c r="U314" s="131">
        <v>2500</v>
      </c>
      <c r="V314" s="130"/>
      <c r="W314" s="131">
        <f t="shared" si="72"/>
        <v>2500</v>
      </c>
      <c r="Z314" s="96"/>
    </row>
    <row r="315" spans="1:27" ht="52.9" customHeight="1" x14ac:dyDescent="0.25">
      <c r="A315" s="68" t="s">
        <v>1112</v>
      </c>
      <c r="B315" s="55" t="s">
        <v>199</v>
      </c>
      <c r="C315" s="72" t="s">
        <v>1144</v>
      </c>
      <c r="D315" s="3" t="s">
        <v>1204</v>
      </c>
      <c r="E315" s="44" t="s">
        <v>550</v>
      </c>
      <c r="F315" s="44" t="s">
        <v>551</v>
      </c>
      <c r="G315" s="72">
        <v>1</v>
      </c>
      <c r="H315" s="47"/>
      <c r="I315" s="131"/>
      <c r="J315" s="131"/>
      <c r="K315" s="131"/>
      <c r="L315" s="131"/>
      <c r="M315" s="131"/>
      <c r="N315" s="131"/>
      <c r="O315" s="131"/>
      <c r="P315" s="131"/>
      <c r="Q315" s="131"/>
      <c r="R315" s="131"/>
      <c r="S315" s="131"/>
      <c r="T315" s="131"/>
      <c r="U315" s="131">
        <v>12000</v>
      </c>
      <c r="V315" s="130"/>
      <c r="W315" s="131">
        <f t="shared" si="72"/>
        <v>12000</v>
      </c>
    </row>
    <row r="316" spans="1:27" ht="52.9" customHeight="1" x14ac:dyDescent="0.25">
      <c r="A316" s="68" t="s">
        <v>1112</v>
      </c>
      <c r="B316" s="55" t="s">
        <v>199</v>
      </c>
      <c r="C316" s="72" t="s">
        <v>1144</v>
      </c>
      <c r="D316" s="3" t="s">
        <v>1204</v>
      </c>
      <c r="E316" s="46" t="s">
        <v>552</v>
      </c>
      <c r="F316" s="44" t="s">
        <v>861</v>
      </c>
      <c r="G316" s="52">
        <v>1</v>
      </c>
      <c r="H316" s="45"/>
      <c r="I316" s="130"/>
      <c r="J316" s="130"/>
      <c r="K316" s="130"/>
      <c r="L316" s="130"/>
      <c r="M316" s="130"/>
      <c r="N316" s="130"/>
      <c r="O316" s="130"/>
      <c r="P316" s="130"/>
      <c r="Q316" s="130"/>
      <c r="R316" s="130"/>
      <c r="S316" s="130"/>
      <c r="T316" s="130"/>
      <c r="U316" s="130">
        <v>3000</v>
      </c>
      <c r="V316" s="130"/>
      <c r="W316" s="130">
        <f t="shared" si="72"/>
        <v>3000</v>
      </c>
    </row>
    <row r="317" spans="1:27" ht="52.9" customHeight="1" x14ac:dyDescent="0.25">
      <c r="A317" s="68" t="s">
        <v>1112</v>
      </c>
      <c r="B317" s="55" t="s">
        <v>199</v>
      </c>
      <c r="C317" s="72" t="s">
        <v>1144</v>
      </c>
      <c r="D317" s="3" t="s">
        <v>1204</v>
      </c>
      <c r="E317" s="44" t="s">
        <v>553</v>
      </c>
      <c r="F317" s="44" t="s">
        <v>554</v>
      </c>
      <c r="G317" s="72">
        <v>1</v>
      </c>
      <c r="H317" s="45"/>
      <c r="I317" s="130"/>
      <c r="J317" s="130"/>
      <c r="K317" s="130"/>
      <c r="L317" s="130"/>
      <c r="M317" s="130"/>
      <c r="N317" s="130"/>
      <c r="O317" s="130"/>
      <c r="P317" s="130"/>
      <c r="Q317" s="130"/>
      <c r="R317" s="130"/>
      <c r="S317" s="130"/>
      <c r="T317" s="130"/>
      <c r="U317" s="131">
        <v>12000</v>
      </c>
      <c r="V317" s="130"/>
      <c r="W317" s="130">
        <f t="shared" si="72"/>
        <v>12000</v>
      </c>
    </row>
    <row r="318" spans="1:27" ht="39.6" customHeight="1" x14ac:dyDescent="0.25">
      <c r="A318" s="68" t="s">
        <v>1112</v>
      </c>
      <c r="B318" s="55" t="s">
        <v>199</v>
      </c>
      <c r="C318" s="72" t="s">
        <v>1144</v>
      </c>
      <c r="D318" s="3" t="s">
        <v>1204</v>
      </c>
      <c r="E318" s="44" t="s">
        <v>1038</v>
      </c>
      <c r="F318" s="44" t="s">
        <v>862</v>
      </c>
      <c r="G318" s="72">
        <v>16.7</v>
      </c>
      <c r="H318" s="45"/>
      <c r="I318" s="130"/>
      <c r="J318" s="130"/>
      <c r="K318" s="130"/>
      <c r="L318" s="130"/>
      <c r="M318" s="130"/>
      <c r="N318" s="130"/>
      <c r="O318" s="130"/>
      <c r="P318" s="130"/>
      <c r="Q318" s="130"/>
      <c r="R318" s="130"/>
      <c r="S318" s="130"/>
      <c r="T318" s="130"/>
      <c r="U318" s="131">
        <v>12000</v>
      </c>
      <c r="V318" s="130"/>
      <c r="W318" s="130">
        <f t="shared" si="72"/>
        <v>12000</v>
      </c>
    </row>
    <row r="319" spans="1:27" ht="52.9" customHeight="1" x14ac:dyDescent="0.25">
      <c r="A319" s="68" t="s">
        <v>1112</v>
      </c>
      <c r="B319" s="55" t="s">
        <v>199</v>
      </c>
      <c r="C319" s="72" t="s">
        <v>1144</v>
      </c>
      <c r="D319" s="3" t="s">
        <v>1204</v>
      </c>
      <c r="E319" s="48" t="s">
        <v>1039</v>
      </c>
      <c r="F319" s="46" t="s">
        <v>1040</v>
      </c>
      <c r="G319" s="52">
        <v>1</v>
      </c>
      <c r="H319" s="45"/>
      <c r="I319" s="130"/>
      <c r="J319" s="130"/>
      <c r="K319" s="130"/>
      <c r="L319" s="130"/>
      <c r="M319" s="130"/>
      <c r="N319" s="130"/>
      <c r="O319" s="130"/>
      <c r="P319" s="130"/>
      <c r="Q319" s="130"/>
      <c r="R319" s="130"/>
      <c r="S319" s="130"/>
      <c r="T319" s="130"/>
      <c r="U319" s="130">
        <v>2500</v>
      </c>
      <c r="V319" s="130"/>
      <c r="W319" s="130">
        <f t="shared" si="72"/>
        <v>2500</v>
      </c>
    </row>
    <row r="320" spans="1:27" x14ac:dyDescent="0.25">
      <c r="A320" s="68" t="s">
        <v>1112</v>
      </c>
      <c r="B320" s="138" t="s">
        <v>1205</v>
      </c>
      <c r="C320" s="29"/>
      <c r="D320" s="29"/>
      <c r="E320" s="60"/>
      <c r="F320" s="29"/>
      <c r="G320" s="29"/>
      <c r="H320" s="30">
        <f>SUM(H321:H324)</f>
        <v>0</v>
      </c>
      <c r="I320" s="117">
        <f t="shared" ref="I320:V320" si="73">SUM(I321:I324)</f>
        <v>0</v>
      </c>
      <c r="J320" s="117">
        <f t="shared" si="73"/>
        <v>0</v>
      </c>
      <c r="K320" s="117">
        <f t="shared" si="73"/>
        <v>0</v>
      </c>
      <c r="L320" s="117">
        <f t="shared" si="73"/>
        <v>0</v>
      </c>
      <c r="M320" s="117">
        <f t="shared" si="73"/>
        <v>0</v>
      </c>
      <c r="N320" s="117">
        <f t="shared" si="73"/>
        <v>0</v>
      </c>
      <c r="O320" s="117">
        <f t="shared" si="73"/>
        <v>0</v>
      </c>
      <c r="P320" s="117">
        <f t="shared" si="73"/>
        <v>0</v>
      </c>
      <c r="Q320" s="117">
        <f t="shared" si="73"/>
        <v>0</v>
      </c>
      <c r="R320" s="117">
        <f t="shared" si="73"/>
        <v>0</v>
      </c>
      <c r="S320" s="117">
        <f t="shared" si="73"/>
        <v>0</v>
      </c>
      <c r="T320" s="117">
        <f t="shared" si="73"/>
        <v>0</v>
      </c>
      <c r="U320" s="117">
        <f t="shared" si="73"/>
        <v>210000</v>
      </c>
      <c r="V320" s="117">
        <f t="shared" si="73"/>
        <v>0</v>
      </c>
      <c r="W320" s="117">
        <f>+H320+I320+J320+K320+L320+M320+N320+O320+P320+Q320+R320+S320+T320+U320+V320</f>
        <v>210000</v>
      </c>
    </row>
    <row r="321" spans="1:23" ht="25.5" customHeight="1" x14ac:dyDescent="0.25">
      <c r="A321" s="68" t="s">
        <v>1112</v>
      </c>
      <c r="B321" s="55" t="s">
        <v>199</v>
      </c>
      <c r="C321" s="72" t="s">
        <v>1144</v>
      </c>
      <c r="D321" s="3" t="s">
        <v>1204</v>
      </c>
      <c r="E321" s="44" t="s">
        <v>1041</v>
      </c>
      <c r="F321" s="44" t="s">
        <v>555</v>
      </c>
      <c r="G321" s="72">
        <v>6</v>
      </c>
      <c r="H321" s="45"/>
      <c r="I321" s="130"/>
      <c r="J321" s="130"/>
      <c r="K321" s="130"/>
      <c r="L321" s="130"/>
      <c r="M321" s="130"/>
      <c r="N321" s="130"/>
      <c r="O321" s="130"/>
      <c r="P321" s="130"/>
      <c r="Q321" s="130"/>
      <c r="R321" s="130"/>
      <c r="S321" s="130"/>
      <c r="T321" s="130"/>
      <c r="U321" s="130">
        <v>75000</v>
      </c>
      <c r="V321" s="130"/>
      <c r="W321" s="130">
        <f t="shared" ref="W321:W324" si="74">+H321+I321+J321+K321+L321+M321+N321+O321+P321+Q321+R321+S321+T321+U321+V321</f>
        <v>75000</v>
      </c>
    </row>
    <row r="322" spans="1:23" ht="39.6" customHeight="1" x14ac:dyDescent="0.25">
      <c r="A322" s="68" t="s">
        <v>1112</v>
      </c>
      <c r="B322" s="55" t="s">
        <v>199</v>
      </c>
      <c r="C322" s="72" t="s">
        <v>1144</v>
      </c>
      <c r="D322" s="3" t="s">
        <v>1204</v>
      </c>
      <c r="E322" s="44" t="s">
        <v>1042</v>
      </c>
      <c r="F322" s="44" t="s">
        <v>556</v>
      </c>
      <c r="G322" s="72">
        <v>85.8</v>
      </c>
      <c r="H322" s="45"/>
      <c r="I322" s="130"/>
      <c r="J322" s="130"/>
      <c r="K322" s="130"/>
      <c r="L322" s="130"/>
      <c r="M322" s="130"/>
      <c r="N322" s="130"/>
      <c r="O322" s="130"/>
      <c r="P322" s="130"/>
      <c r="Q322" s="130"/>
      <c r="R322" s="130"/>
      <c r="S322" s="130"/>
      <c r="T322" s="130"/>
      <c r="U322" s="130">
        <v>75000</v>
      </c>
      <c r="V322" s="130"/>
      <c r="W322" s="130">
        <f t="shared" si="74"/>
        <v>75000</v>
      </c>
    </row>
    <row r="323" spans="1:23" ht="39.6" customHeight="1" x14ac:dyDescent="0.25">
      <c r="A323" s="68" t="s">
        <v>1112</v>
      </c>
      <c r="B323" s="55" t="s">
        <v>199</v>
      </c>
      <c r="C323" s="72" t="s">
        <v>1144</v>
      </c>
      <c r="D323" s="3" t="s">
        <v>1204</v>
      </c>
      <c r="E323" s="44" t="s">
        <v>1043</v>
      </c>
      <c r="F323" s="44" t="s">
        <v>557</v>
      </c>
      <c r="G323" s="72">
        <v>30.5</v>
      </c>
      <c r="H323" s="47"/>
      <c r="I323" s="131"/>
      <c r="J323" s="131"/>
      <c r="K323" s="131"/>
      <c r="L323" s="131"/>
      <c r="M323" s="131"/>
      <c r="N323" s="131"/>
      <c r="O323" s="131"/>
      <c r="P323" s="131"/>
      <c r="Q323" s="131"/>
      <c r="R323" s="131"/>
      <c r="S323" s="131"/>
      <c r="T323" s="131"/>
      <c r="U323" s="131">
        <v>10000</v>
      </c>
      <c r="V323" s="130"/>
      <c r="W323" s="131">
        <f t="shared" si="74"/>
        <v>10000</v>
      </c>
    </row>
    <row r="324" spans="1:23" ht="39.6" customHeight="1" x14ac:dyDescent="0.25">
      <c r="A324" s="68" t="s">
        <v>1112</v>
      </c>
      <c r="B324" s="55" t="s">
        <v>199</v>
      </c>
      <c r="C324" s="72" t="s">
        <v>1144</v>
      </c>
      <c r="D324" s="3" t="s">
        <v>1204</v>
      </c>
      <c r="E324" s="64" t="s">
        <v>1016</v>
      </c>
      <c r="F324" s="46" t="s">
        <v>1005</v>
      </c>
      <c r="G324" s="52">
        <v>1</v>
      </c>
      <c r="H324" s="47"/>
      <c r="I324" s="131"/>
      <c r="J324" s="131"/>
      <c r="K324" s="131"/>
      <c r="L324" s="131"/>
      <c r="M324" s="131"/>
      <c r="N324" s="131"/>
      <c r="O324" s="131"/>
      <c r="P324" s="131"/>
      <c r="Q324" s="131"/>
      <c r="R324" s="131"/>
      <c r="S324" s="131"/>
      <c r="T324" s="131"/>
      <c r="U324" s="131">
        <v>50000</v>
      </c>
      <c r="V324" s="130"/>
      <c r="W324" s="131">
        <f t="shared" si="74"/>
        <v>50000</v>
      </c>
    </row>
    <row r="325" spans="1:23" x14ac:dyDescent="0.25">
      <c r="A325" s="68" t="s">
        <v>1112</v>
      </c>
      <c r="B325" s="138" t="s">
        <v>1205</v>
      </c>
      <c r="C325" s="29"/>
      <c r="D325" s="29"/>
      <c r="E325" s="60"/>
      <c r="F325" s="29"/>
      <c r="G325" s="29"/>
      <c r="H325" s="30">
        <f t="shared" ref="H325" si="75">SUM(H326:H337)</f>
        <v>0</v>
      </c>
      <c r="I325" s="117">
        <f t="shared" ref="I325:V325" si="76">SUM(I326:I337)</f>
        <v>0</v>
      </c>
      <c r="J325" s="117">
        <f t="shared" si="76"/>
        <v>0</v>
      </c>
      <c r="K325" s="117">
        <f t="shared" si="76"/>
        <v>0</v>
      </c>
      <c r="L325" s="117">
        <f t="shared" si="76"/>
        <v>0</v>
      </c>
      <c r="M325" s="117">
        <f t="shared" si="76"/>
        <v>0</v>
      </c>
      <c r="N325" s="117">
        <f t="shared" si="76"/>
        <v>0</v>
      </c>
      <c r="O325" s="117">
        <f t="shared" si="76"/>
        <v>0</v>
      </c>
      <c r="P325" s="117">
        <f t="shared" si="76"/>
        <v>0</v>
      </c>
      <c r="Q325" s="117">
        <f t="shared" si="76"/>
        <v>0</v>
      </c>
      <c r="R325" s="117">
        <f t="shared" si="76"/>
        <v>0</v>
      </c>
      <c r="S325" s="117">
        <f t="shared" si="76"/>
        <v>0</v>
      </c>
      <c r="T325" s="117">
        <f t="shared" si="76"/>
        <v>0</v>
      </c>
      <c r="U325" s="117">
        <f t="shared" si="76"/>
        <v>66000</v>
      </c>
      <c r="V325" s="117">
        <f t="shared" si="76"/>
        <v>0</v>
      </c>
      <c r="W325" s="117">
        <f>+H325+I325+J325+K325+L325+M325+N325+O325+P325+Q325+R325+S325+T325+U325+V325</f>
        <v>66000</v>
      </c>
    </row>
    <row r="326" spans="1:23" ht="39" customHeight="1" x14ac:dyDescent="0.25">
      <c r="A326" s="68" t="s">
        <v>1112</v>
      </c>
      <c r="B326" s="55" t="s">
        <v>199</v>
      </c>
      <c r="C326" s="72" t="s">
        <v>1144</v>
      </c>
      <c r="D326" s="3" t="s">
        <v>1204</v>
      </c>
      <c r="E326" s="46" t="s">
        <v>863</v>
      </c>
      <c r="F326" s="46" t="s">
        <v>252</v>
      </c>
      <c r="G326" s="72">
        <v>0</v>
      </c>
      <c r="H326" s="45"/>
      <c r="I326" s="130"/>
      <c r="J326" s="130"/>
      <c r="K326" s="130"/>
      <c r="L326" s="130"/>
      <c r="M326" s="130"/>
      <c r="N326" s="130"/>
      <c r="O326" s="130"/>
      <c r="P326" s="130"/>
      <c r="Q326" s="130"/>
      <c r="R326" s="130"/>
      <c r="S326" s="130"/>
      <c r="T326" s="130"/>
      <c r="U326" s="130">
        <v>6600</v>
      </c>
      <c r="V326" s="130"/>
      <c r="W326" s="130">
        <f t="shared" ref="W326:W337" si="77">+H326+I326+J326+K326+L326+M326+N326+O326+P326+Q326+R326+S326+T326+U326+V326</f>
        <v>6600</v>
      </c>
    </row>
    <row r="327" spans="1:23" ht="52.9" customHeight="1" x14ac:dyDescent="0.25">
      <c r="A327" s="68" t="s">
        <v>1112</v>
      </c>
      <c r="B327" s="55" t="s">
        <v>199</v>
      </c>
      <c r="C327" s="72" t="s">
        <v>1144</v>
      </c>
      <c r="D327" s="3" t="s">
        <v>1204</v>
      </c>
      <c r="E327" s="44" t="s">
        <v>1044</v>
      </c>
      <c r="F327" s="44" t="s">
        <v>206</v>
      </c>
      <c r="G327" s="72">
        <v>3.3</v>
      </c>
      <c r="H327" s="47"/>
      <c r="I327" s="131"/>
      <c r="J327" s="131"/>
      <c r="K327" s="131"/>
      <c r="L327" s="131"/>
      <c r="M327" s="131"/>
      <c r="N327" s="131"/>
      <c r="O327" s="131"/>
      <c r="P327" s="131"/>
      <c r="Q327" s="131"/>
      <c r="R327" s="131"/>
      <c r="S327" s="131"/>
      <c r="T327" s="131"/>
      <c r="U327" s="130">
        <v>6600</v>
      </c>
      <c r="V327" s="130"/>
      <c r="W327" s="131">
        <f t="shared" si="77"/>
        <v>6600</v>
      </c>
    </row>
    <row r="328" spans="1:23" ht="52.9" customHeight="1" x14ac:dyDescent="0.25">
      <c r="A328" s="68" t="s">
        <v>1112</v>
      </c>
      <c r="B328" s="55" t="s">
        <v>199</v>
      </c>
      <c r="C328" s="72" t="s">
        <v>1144</v>
      </c>
      <c r="D328" s="3" t="s">
        <v>1204</v>
      </c>
      <c r="E328" s="44" t="s">
        <v>1045</v>
      </c>
      <c r="F328" s="44" t="s">
        <v>207</v>
      </c>
      <c r="G328" s="72">
        <v>12.3</v>
      </c>
      <c r="H328" s="45"/>
      <c r="I328" s="130"/>
      <c r="J328" s="130"/>
      <c r="K328" s="130"/>
      <c r="L328" s="130"/>
      <c r="M328" s="130"/>
      <c r="N328" s="130"/>
      <c r="O328" s="130"/>
      <c r="P328" s="130"/>
      <c r="Q328" s="130"/>
      <c r="R328" s="130"/>
      <c r="S328" s="130"/>
      <c r="T328" s="130"/>
      <c r="U328" s="130">
        <v>6600</v>
      </c>
      <c r="V328" s="130"/>
      <c r="W328" s="130">
        <f t="shared" si="77"/>
        <v>6600</v>
      </c>
    </row>
    <row r="329" spans="1:23" ht="39.6" customHeight="1" x14ac:dyDescent="0.25">
      <c r="A329" s="68" t="s">
        <v>1112</v>
      </c>
      <c r="B329" s="55" t="s">
        <v>199</v>
      </c>
      <c r="C329" s="72" t="s">
        <v>1144</v>
      </c>
      <c r="D329" s="3" t="s">
        <v>1204</v>
      </c>
      <c r="E329" s="44" t="s">
        <v>1046</v>
      </c>
      <c r="F329" s="44" t="s">
        <v>213</v>
      </c>
      <c r="G329" s="72">
        <v>7.8</v>
      </c>
      <c r="H329" s="45"/>
      <c r="I329" s="130"/>
      <c r="J329" s="130"/>
      <c r="K329" s="130"/>
      <c r="L329" s="130"/>
      <c r="M329" s="130"/>
      <c r="N329" s="130"/>
      <c r="O329" s="130"/>
      <c r="P329" s="130"/>
      <c r="Q329" s="130"/>
      <c r="R329" s="130"/>
      <c r="S329" s="130"/>
      <c r="T329" s="130"/>
      <c r="U329" s="130">
        <v>6600</v>
      </c>
      <c r="V329" s="130"/>
      <c r="W329" s="130">
        <f t="shared" si="77"/>
        <v>6600</v>
      </c>
    </row>
    <row r="330" spans="1:23" ht="39.6" customHeight="1" x14ac:dyDescent="0.25">
      <c r="A330" s="68" t="s">
        <v>1112</v>
      </c>
      <c r="B330" s="55" t="s">
        <v>199</v>
      </c>
      <c r="C330" s="72" t="s">
        <v>1144</v>
      </c>
      <c r="D330" s="3" t="s">
        <v>1204</v>
      </c>
      <c r="E330" s="44" t="s">
        <v>558</v>
      </c>
      <c r="F330" s="44" t="s">
        <v>214</v>
      </c>
      <c r="G330" s="72">
        <v>2</v>
      </c>
      <c r="H330" s="45"/>
      <c r="I330" s="130"/>
      <c r="J330" s="130"/>
      <c r="K330" s="130"/>
      <c r="L330" s="130"/>
      <c r="M330" s="130"/>
      <c r="N330" s="130"/>
      <c r="O330" s="130"/>
      <c r="P330" s="130"/>
      <c r="Q330" s="130"/>
      <c r="R330" s="130"/>
      <c r="S330" s="130"/>
      <c r="T330" s="130"/>
      <c r="U330" s="130">
        <v>6600</v>
      </c>
      <c r="V330" s="130"/>
      <c r="W330" s="130">
        <f t="shared" si="77"/>
        <v>6600</v>
      </c>
    </row>
    <row r="331" spans="1:23" ht="39.6" customHeight="1" x14ac:dyDescent="0.25">
      <c r="A331" s="68" t="s">
        <v>1112</v>
      </c>
      <c r="B331" s="55" t="s">
        <v>199</v>
      </c>
      <c r="C331" s="72" t="s">
        <v>1144</v>
      </c>
      <c r="D331" s="3" t="s">
        <v>1204</v>
      </c>
      <c r="E331" s="44" t="s">
        <v>1091</v>
      </c>
      <c r="F331" s="44" t="s">
        <v>559</v>
      </c>
      <c r="G331" s="72">
        <v>0</v>
      </c>
      <c r="H331" s="45"/>
      <c r="I331" s="130"/>
      <c r="J331" s="130"/>
      <c r="K331" s="130"/>
      <c r="L331" s="130"/>
      <c r="M331" s="130"/>
      <c r="N331" s="130"/>
      <c r="O331" s="130"/>
      <c r="P331" s="130"/>
      <c r="Q331" s="130"/>
      <c r="R331" s="130"/>
      <c r="S331" s="130"/>
      <c r="T331" s="130"/>
      <c r="U331" s="130"/>
      <c r="V331" s="130"/>
      <c r="W331" s="130">
        <f t="shared" si="77"/>
        <v>0</v>
      </c>
    </row>
    <row r="332" spans="1:23" ht="39.6" customHeight="1" x14ac:dyDescent="0.25">
      <c r="A332" s="68" t="s">
        <v>1112</v>
      </c>
      <c r="B332" s="55" t="s">
        <v>199</v>
      </c>
      <c r="C332" s="72" t="s">
        <v>1144</v>
      </c>
      <c r="D332" s="3" t="s">
        <v>1204</v>
      </c>
      <c r="E332" s="46" t="s">
        <v>560</v>
      </c>
      <c r="F332" s="46" t="s">
        <v>232</v>
      </c>
      <c r="G332" s="72" t="s">
        <v>561</v>
      </c>
      <c r="H332" s="45"/>
      <c r="I332" s="130"/>
      <c r="J332" s="130"/>
      <c r="K332" s="130"/>
      <c r="L332" s="130"/>
      <c r="M332" s="130"/>
      <c r="N332" s="130"/>
      <c r="O332" s="130"/>
      <c r="P332" s="130"/>
      <c r="Q332" s="130"/>
      <c r="R332" s="130"/>
      <c r="S332" s="130"/>
      <c r="T332" s="130"/>
      <c r="U332" s="130">
        <v>6600</v>
      </c>
      <c r="V332" s="130"/>
      <c r="W332" s="130">
        <f t="shared" si="77"/>
        <v>6600</v>
      </c>
    </row>
    <row r="333" spans="1:23" ht="39.6" customHeight="1" x14ac:dyDescent="0.25">
      <c r="A333" s="68" t="s">
        <v>1112</v>
      </c>
      <c r="B333" s="55" t="s">
        <v>199</v>
      </c>
      <c r="C333" s="72" t="s">
        <v>1144</v>
      </c>
      <c r="D333" s="3" t="s">
        <v>1204</v>
      </c>
      <c r="E333" s="44" t="s">
        <v>1092</v>
      </c>
      <c r="F333" s="44" t="s">
        <v>205</v>
      </c>
      <c r="G333" s="72">
        <v>2.2999999999999998</v>
      </c>
      <c r="H333" s="45"/>
      <c r="I333" s="130"/>
      <c r="J333" s="130"/>
      <c r="K333" s="130"/>
      <c r="L333" s="130"/>
      <c r="M333" s="130"/>
      <c r="N333" s="130"/>
      <c r="O333" s="130"/>
      <c r="P333" s="130"/>
      <c r="Q333" s="130"/>
      <c r="R333" s="130"/>
      <c r="S333" s="130"/>
      <c r="T333" s="130"/>
      <c r="U333" s="130">
        <v>6600</v>
      </c>
      <c r="V333" s="130"/>
      <c r="W333" s="130">
        <f t="shared" si="77"/>
        <v>6600</v>
      </c>
    </row>
    <row r="334" spans="1:23" ht="52.9" customHeight="1" x14ac:dyDescent="0.25">
      <c r="A334" s="68" t="s">
        <v>1112</v>
      </c>
      <c r="B334" s="55" t="s">
        <v>199</v>
      </c>
      <c r="C334" s="72" t="s">
        <v>1144</v>
      </c>
      <c r="D334" s="3" t="s">
        <v>1204</v>
      </c>
      <c r="E334" s="48" t="s">
        <v>562</v>
      </c>
      <c r="F334" s="44" t="s">
        <v>563</v>
      </c>
      <c r="G334" s="52">
        <v>0</v>
      </c>
      <c r="H334" s="45"/>
      <c r="I334" s="130"/>
      <c r="J334" s="130"/>
      <c r="K334" s="130"/>
      <c r="L334" s="130"/>
      <c r="M334" s="130"/>
      <c r="N334" s="130"/>
      <c r="O334" s="130"/>
      <c r="P334" s="130"/>
      <c r="Q334" s="130"/>
      <c r="R334" s="130"/>
      <c r="S334" s="130"/>
      <c r="T334" s="130"/>
      <c r="U334" s="130"/>
      <c r="V334" s="130"/>
      <c r="W334" s="130">
        <f t="shared" si="77"/>
        <v>0</v>
      </c>
    </row>
    <row r="335" spans="1:23" ht="79.150000000000006" customHeight="1" x14ac:dyDescent="0.25">
      <c r="A335" s="68" t="s">
        <v>1112</v>
      </c>
      <c r="B335" s="55" t="s">
        <v>199</v>
      </c>
      <c r="C335" s="72" t="s">
        <v>1144</v>
      </c>
      <c r="D335" s="3" t="s">
        <v>1204</v>
      </c>
      <c r="E335" s="46" t="s">
        <v>1047</v>
      </c>
      <c r="F335" s="44" t="s">
        <v>234</v>
      </c>
      <c r="G335" s="72">
        <v>90</v>
      </c>
      <c r="H335" s="45"/>
      <c r="I335" s="130"/>
      <c r="J335" s="130"/>
      <c r="K335" s="130"/>
      <c r="L335" s="130"/>
      <c r="M335" s="130"/>
      <c r="N335" s="130"/>
      <c r="O335" s="130"/>
      <c r="P335" s="130"/>
      <c r="Q335" s="130"/>
      <c r="R335" s="130"/>
      <c r="S335" s="130"/>
      <c r="T335" s="130"/>
      <c r="U335" s="130">
        <v>6600</v>
      </c>
      <c r="V335" s="130"/>
      <c r="W335" s="130">
        <f t="shared" si="77"/>
        <v>6600</v>
      </c>
    </row>
    <row r="336" spans="1:23" ht="39.6" customHeight="1" x14ac:dyDescent="0.25">
      <c r="A336" s="68" t="s">
        <v>1112</v>
      </c>
      <c r="B336" s="55" t="s">
        <v>199</v>
      </c>
      <c r="C336" s="72" t="s">
        <v>1144</v>
      </c>
      <c r="D336" s="3" t="s">
        <v>1204</v>
      </c>
      <c r="E336" s="46" t="s">
        <v>233</v>
      </c>
      <c r="F336" s="46" t="s">
        <v>564</v>
      </c>
      <c r="G336" s="72">
        <v>100</v>
      </c>
      <c r="H336" s="45"/>
      <c r="I336" s="130"/>
      <c r="J336" s="130"/>
      <c r="K336" s="130"/>
      <c r="L336" s="130"/>
      <c r="M336" s="130"/>
      <c r="N336" s="130"/>
      <c r="O336" s="130"/>
      <c r="P336" s="130"/>
      <c r="Q336" s="130"/>
      <c r="R336" s="130"/>
      <c r="S336" s="130"/>
      <c r="T336" s="130"/>
      <c r="U336" s="130">
        <v>6600</v>
      </c>
      <c r="V336" s="130"/>
      <c r="W336" s="130">
        <f t="shared" si="77"/>
        <v>6600</v>
      </c>
    </row>
    <row r="337" spans="1:23" ht="39.6" customHeight="1" x14ac:dyDescent="0.25">
      <c r="A337" s="68" t="s">
        <v>1112</v>
      </c>
      <c r="B337" s="55" t="s">
        <v>199</v>
      </c>
      <c r="C337" s="72" t="s">
        <v>1144</v>
      </c>
      <c r="D337" s="3" t="s">
        <v>1204</v>
      </c>
      <c r="E337" s="46" t="s">
        <v>565</v>
      </c>
      <c r="F337" s="46" t="s">
        <v>566</v>
      </c>
      <c r="G337" s="72">
        <v>100</v>
      </c>
      <c r="H337" s="45"/>
      <c r="I337" s="130"/>
      <c r="J337" s="130"/>
      <c r="K337" s="130"/>
      <c r="L337" s="130"/>
      <c r="M337" s="130"/>
      <c r="N337" s="130"/>
      <c r="O337" s="130"/>
      <c r="P337" s="130"/>
      <c r="Q337" s="130"/>
      <c r="R337" s="130"/>
      <c r="S337" s="130"/>
      <c r="T337" s="130"/>
      <c r="U337" s="130">
        <v>6600</v>
      </c>
      <c r="V337" s="130"/>
      <c r="W337" s="130">
        <f t="shared" si="77"/>
        <v>6600</v>
      </c>
    </row>
    <row r="338" spans="1:23" ht="29.1" customHeight="1" x14ac:dyDescent="0.25">
      <c r="A338" s="68" t="s">
        <v>1112</v>
      </c>
      <c r="B338" s="139" t="s">
        <v>1205</v>
      </c>
      <c r="C338" s="29"/>
      <c r="D338" s="29"/>
      <c r="E338" s="60"/>
      <c r="F338" s="29"/>
      <c r="G338" s="29"/>
      <c r="H338" s="30">
        <f t="shared" ref="H338" si="78">SUM(H339:H363)</f>
        <v>0</v>
      </c>
      <c r="I338" s="117">
        <f t="shared" ref="I338:V338" si="79">SUM(I339:I363)</f>
        <v>0</v>
      </c>
      <c r="J338" s="117">
        <f t="shared" si="79"/>
        <v>0</v>
      </c>
      <c r="K338" s="117">
        <f t="shared" si="79"/>
        <v>0</v>
      </c>
      <c r="L338" s="117">
        <f t="shared" si="79"/>
        <v>0</v>
      </c>
      <c r="M338" s="117">
        <f t="shared" si="79"/>
        <v>0</v>
      </c>
      <c r="N338" s="117">
        <f t="shared" si="79"/>
        <v>0</v>
      </c>
      <c r="O338" s="117">
        <f t="shared" si="79"/>
        <v>0</v>
      </c>
      <c r="P338" s="117">
        <f t="shared" si="79"/>
        <v>0</v>
      </c>
      <c r="Q338" s="117">
        <f t="shared" si="79"/>
        <v>0</v>
      </c>
      <c r="R338" s="117">
        <f t="shared" si="79"/>
        <v>0</v>
      </c>
      <c r="S338" s="117">
        <f t="shared" si="79"/>
        <v>0</v>
      </c>
      <c r="T338" s="117">
        <f t="shared" si="79"/>
        <v>0</v>
      </c>
      <c r="U338" s="117">
        <f t="shared" si="79"/>
        <v>141522</v>
      </c>
      <c r="V338" s="117">
        <f t="shared" si="79"/>
        <v>0</v>
      </c>
      <c r="W338" s="117">
        <f>+H338+I338+J338+K338+L338+M338+N338+O338+P338+Q338+R338+S338+T338+U338+V338</f>
        <v>141522</v>
      </c>
    </row>
    <row r="339" spans="1:23" ht="57.75" customHeight="1" x14ac:dyDescent="0.25">
      <c r="A339" s="68" t="s">
        <v>1112</v>
      </c>
      <c r="B339" s="55" t="s">
        <v>199</v>
      </c>
      <c r="C339" s="72" t="s">
        <v>1144</v>
      </c>
      <c r="D339" s="3" t="s">
        <v>1204</v>
      </c>
      <c r="E339" s="44" t="s">
        <v>1006</v>
      </c>
      <c r="F339" s="44" t="s">
        <v>1007</v>
      </c>
      <c r="G339" s="72">
        <v>1</v>
      </c>
      <c r="H339" s="47"/>
      <c r="I339" s="131"/>
      <c r="J339" s="131"/>
      <c r="K339" s="131"/>
      <c r="L339" s="131"/>
      <c r="M339" s="131"/>
      <c r="N339" s="131"/>
      <c r="O339" s="131"/>
      <c r="P339" s="131"/>
      <c r="Q339" s="131"/>
      <c r="R339" s="131"/>
      <c r="S339" s="131"/>
      <c r="T339" s="131"/>
      <c r="U339" s="131">
        <v>6000</v>
      </c>
      <c r="V339" s="131"/>
      <c r="W339" s="131">
        <f t="shared" ref="W339:W363" si="80">+H339+I339+J339+K339+L339+M339+N339+O339+P339+Q339+R339+S339+T339+U339+V339</f>
        <v>6000</v>
      </c>
    </row>
    <row r="340" spans="1:23" ht="52.9" customHeight="1" x14ac:dyDescent="0.25">
      <c r="A340" s="68" t="s">
        <v>1112</v>
      </c>
      <c r="B340" s="55" t="s">
        <v>199</v>
      </c>
      <c r="C340" s="72" t="s">
        <v>1144</v>
      </c>
      <c r="D340" s="3" t="s">
        <v>1204</v>
      </c>
      <c r="E340" s="44" t="s">
        <v>567</v>
      </c>
      <c r="F340" s="44" t="s">
        <v>568</v>
      </c>
      <c r="G340" s="72">
        <v>70</v>
      </c>
      <c r="H340" s="47"/>
      <c r="I340" s="131"/>
      <c r="J340" s="131"/>
      <c r="K340" s="131"/>
      <c r="L340" s="131"/>
      <c r="M340" s="131"/>
      <c r="N340" s="131"/>
      <c r="O340" s="131"/>
      <c r="P340" s="131"/>
      <c r="Q340" s="131"/>
      <c r="R340" s="131"/>
      <c r="S340" s="131"/>
      <c r="T340" s="131"/>
      <c r="U340" s="131">
        <v>6000</v>
      </c>
      <c r="V340" s="131"/>
      <c r="W340" s="131">
        <f t="shared" si="80"/>
        <v>6000</v>
      </c>
    </row>
    <row r="341" spans="1:23" s="41" customFormat="1" ht="52.9" customHeight="1" x14ac:dyDescent="0.25">
      <c r="A341" s="68" t="s">
        <v>1112</v>
      </c>
      <c r="B341" s="55" t="s">
        <v>199</v>
      </c>
      <c r="C341" s="72" t="s">
        <v>1144</v>
      </c>
      <c r="D341" s="3" t="s">
        <v>1204</v>
      </c>
      <c r="E341" s="44" t="s">
        <v>1048</v>
      </c>
      <c r="F341" s="44" t="s">
        <v>212</v>
      </c>
      <c r="G341" s="72">
        <v>70</v>
      </c>
      <c r="H341" s="45"/>
      <c r="I341" s="130"/>
      <c r="J341" s="130"/>
      <c r="K341" s="130"/>
      <c r="L341" s="130"/>
      <c r="M341" s="130"/>
      <c r="N341" s="130"/>
      <c r="O341" s="130"/>
      <c r="P341" s="130"/>
      <c r="Q341" s="130"/>
      <c r="R341" s="130"/>
      <c r="S341" s="130"/>
      <c r="T341" s="130"/>
      <c r="U341" s="130">
        <v>2000</v>
      </c>
      <c r="V341" s="130"/>
      <c r="W341" s="130">
        <f t="shared" si="80"/>
        <v>2000</v>
      </c>
    </row>
    <row r="342" spans="1:23" ht="39.6" customHeight="1" x14ac:dyDescent="0.25">
      <c r="A342" s="68" t="s">
        <v>1112</v>
      </c>
      <c r="B342" s="55" t="s">
        <v>199</v>
      </c>
      <c r="C342" s="72" t="s">
        <v>1144</v>
      </c>
      <c r="D342" s="3" t="s">
        <v>1204</v>
      </c>
      <c r="E342" s="44" t="s">
        <v>1049</v>
      </c>
      <c r="F342" s="44" t="s">
        <v>230</v>
      </c>
      <c r="G342" s="72">
        <v>5.0999999999999996</v>
      </c>
      <c r="H342" s="45"/>
      <c r="I342" s="130"/>
      <c r="J342" s="130"/>
      <c r="K342" s="130"/>
      <c r="L342" s="130"/>
      <c r="M342" s="130"/>
      <c r="N342" s="130"/>
      <c r="O342" s="130"/>
      <c r="P342" s="130"/>
      <c r="Q342" s="130"/>
      <c r="R342" s="130"/>
      <c r="S342" s="130"/>
      <c r="T342" s="130"/>
      <c r="U342" s="130">
        <v>6000</v>
      </c>
      <c r="V342" s="130"/>
      <c r="W342" s="130">
        <f t="shared" si="80"/>
        <v>6000</v>
      </c>
    </row>
    <row r="343" spans="1:23" ht="39.6" customHeight="1" x14ac:dyDescent="0.25">
      <c r="A343" s="68" t="s">
        <v>1112</v>
      </c>
      <c r="B343" s="55" t="s">
        <v>199</v>
      </c>
      <c r="C343" s="72" t="s">
        <v>1144</v>
      </c>
      <c r="D343" s="3" t="s">
        <v>1204</v>
      </c>
      <c r="E343" s="44" t="s">
        <v>1050</v>
      </c>
      <c r="F343" s="44" t="s">
        <v>231</v>
      </c>
      <c r="G343" s="72">
        <v>100</v>
      </c>
      <c r="H343" s="45"/>
      <c r="I343" s="130"/>
      <c r="J343" s="130"/>
      <c r="K343" s="130"/>
      <c r="L343" s="130"/>
      <c r="M343" s="130"/>
      <c r="N343" s="130"/>
      <c r="O343" s="130"/>
      <c r="P343" s="130"/>
      <c r="Q343" s="130"/>
      <c r="R343" s="130"/>
      <c r="S343" s="130"/>
      <c r="T343" s="130"/>
      <c r="U343" s="130">
        <v>6000</v>
      </c>
      <c r="V343" s="130"/>
      <c r="W343" s="130">
        <f t="shared" si="80"/>
        <v>6000</v>
      </c>
    </row>
    <row r="344" spans="1:23" ht="39.6" customHeight="1" x14ac:dyDescent="0.25">
      <c r="A344" s="68" t="s">
        <v>1112</v>
      </c>
      <c r="B344" s="55" t="s">
        <v>199</v>
      </c>
      <c r="C344" s="72" t="s">
        <v>1144</v>
      </c>
      <c r="D344" s="3" t="s">
        <v>1204</v>
      </c>
      <c r="E344" s="44" t="s">
        <v>1051</v>
      </c>
      <c r="F344" s="44" t="s">
        <v>1052</v>
      </c>
      <c r="G344" s="72">
        <v>23.5</v>
      </c>
      <c r="H344" s="45"/>
      <c r="I344" s="130"/>
      <c r="J344" s="130"/>
      <c r="K344" s="130"/>
      <c r="L344" s="130"/>
      <c r="M344" s="130"/>
      <c r="N344" s="130"/>
      <c r="O344" s="130"/>
      <c r="P344" s="130"/>
      <c r="Q344" s="130"/>
      <c r="R344" s="130"/>
      <c r="S344" s="130"/>
      <c r="T344" s="130"/>
      <c r="U344" s="130">
        <v>6000</v>
      </c>
      <c r="V344" s="130"/>
      <c r="W344" s="130">
        <f t="shared" si="80"/>
        <v>6000</v>
      </c>
    </row>
    <row r="345" spans="1:23" ht="39.6" customHeight="1" x14ac:dyDescent="0.25">
      <c r="A345" s="68" t="s">
        <v>1112</v>
      </c>
      <c r="B345" s="55" t="s">
        <v>199</v>
      </c>
      <c r="C345" s="72" t="s">
        <v>1144</v>
      </c>
      <c r="D345" s="3" t="s">
        <v>1204</v>
      </c>
      <c r="E345" s="46" t="s">
        <v>569</v>
      </c>
      <c r="F345" s="46" t="s">
        <v>217</v>
      </c>
      <c r="G345" s="72">
        <v>32</v>
      </c>
      <c r="H345" s="47"/>
      <c r="I345" s="131"/>
      <c r="J345" s="131"/>
      <c r="K345" s="131"/>
      <c r="L345" s="131"/>
      <c r="M345" s="131"/>
      <c r="N345" s="131"/>
      <c r="O345" s="131"/>
      <c r="P345" s="131"/>
      <c r="Q345" s="131"/>
      <c r="R345" s="131"/>
      <c r="S345" s="131"/>
      <c r="T345" s="131"/>
      <c r="U345" s="130">
        <v>6000</v>
      </c>
      <c r="V345" s="131"/>
      <c r="W345" s="131">
        <f t="shared" si="80"/>
        <v>6000</v>
      </c>
    </row>
    <row r="346" spans="1:23" ht="39.6" customHeight="1" x14ac:dyDescent="0.25">
      <c r="A346" s="68" t="s">
        <v>1112</v>
      </c>
      <c r="B346" s="55" t="s">
        <v>199</v>
      </c>
      <c r="C346" s="72" t="s">
        <v>1144</v>
      </c>
      <c r="D346" s="3" t="s">
        <v>1204</v>
      </c>
      <c r="E346" s="44" t="s">
        <v>1053</v>
      </c>
      <c r="F346" s="44" t="s">
        <v>570</v>
      </c>
      <c r="G346" s="72">
        <v>92.4</v>
      </c>
      <c r="H346" s="47"/>
      <c r="I346" s="131"/>
      <c r="J346" s="131"/>
      <c r="K346" s="131"/>
      <c r="L346" s="131"/>
      <c r="M346" s="131"/>
      <c r="N346" s="131"/>
      <c r="O346" s="131"/>
      <c r="P346" s="131"/>
      <c r="Q346" s="131"/>
      <c r="R346" s="131"/>
      <c r="S346" s="131"/>
      <c r="T346" s="131"/>
      <c r="U346" s="131">
        <v>7000</v>
      </c>
      <c r="V346" s="131"/>
      <c r="W346" s="131">
        <f t="shared" si="80"/>
        <v>7000</v>
      </c>
    </row>
    <row r="347" spans="1:23" ht="39.6" customHeight="1" x14ac:dyDescent="0.25">
      <c r="A347" s="68" t="s">
        <v>1112</v>
      </c>
      <c r="B347" s="55" t="s">
        <v>199</v>
      </c>
      <c r="C347" s="72" t="s">
        <v>1144</v>
      </c>
      <c r="D347" s="3" t="s">
        <v>1204</v>
      </c>
      <c r="E347" s="44" t="s">
        <v>1093</v>
      </c>
      <c r="F347" s="44" t="s">
        <v>1094</v>
      </c>
      <c r="G347" s="72">
        <v>80</v>
      </c>
      <c r="H347" s="45"/>
      <c r="I347" s="130"/>
      <c r="J347" s="130"/>
      <c r="K347" s="130"/>
      <c r="L347" s="130"/>
      <c r="M347" s="130"/>
      <c r="N347" s="130"/>
      <c r="O347" s="130"/>
      <c r="P347" s="130"/>
      <c r="Q347" s="130"/>
      <c r="R347" s="130"/>
      <c r="S347" s="130"/>
      <c r="T347" s="130"/>
      <c r="U347" s="130">
        <v>1022</v>
      </c>
      <c r="V347" s="130"/>
      <c r="W347" s="130">
        <f t="shared" si="80"/>
        <v>1022</v>
      </c>
    </row>
    <row r="348" spans="1:23" ht="52.9" customHeight="1" x14ac:dyDescent="0.25">
      <c r="A348" s="68"/>
      <c r="B348" s="55" t="s">
        <v>199</v>
      </c>
      <c r="C348" s="72" t="s">
        <v>1144</v>
      </c>
      <c r="D348" s="3" t="s">
        <v>1204</v>
      </c>
      <c r="E348" s="44" t="s">
        <v>1130</v>
      </c>
      <c r="F348" s="44" t="s">
        <v>1131</v>
      </c>
      <c r="G348" s="72">
        <v>1</v>
      </c>
      <c r="H348" s="45"/>
      <c r="I348" s="130"/>
      <c r="J348" s="130"/>
      <c r="K348" s="130"/>
      <c r="L348" s="130"/>
      <c r="M348" s="130"/>
      <c r="N348" s="130"/>
      <c r="O348" s="130"/>
      <c r="P348" s="130"/>
      <c r="Q348" s="130"/>
      <c r="R348" s="130"/>
      <c r="S348" s="130"/>
      <c r="T348" s="130"/>
      <c r="U348" s="130"/>
      <c r="V348" s="130"/>
      <c r="W348" s="130">
        <f t="shared" si="80"/>
        <v>0</v>
      </c>
    </row>
    <row r="349" spans="1:23" ht="52.9" customHeight="1" x14ac:dyDescent="0.25">
      <c r="A349" s="68" t="s">
        <v>1112</v>
      </c>
      <c r="B349" s="55" t="s">
        <v>199</v>
      </c>
      <c r="C349" s="72" t="s">
        <v>1144</v>
      </c>
      <c r="D349" s="3" t="s">
        <v>1204</v>
      </c>
      <c r="E349" s="44" t="s">
        <v>796</v>
      </c>
      <c r="F349" s="44" t="s">
        <v>571</v>
      </c>
      <c r="G349" s="72">
        <v>100</v>
      </c>
      <c r="H349" s="45"/>
      <c r="I349" s="130"/>
      <c r="J349" s="130"/>
      <c r="K349" s="130"/>
      <c r="L349" s="130"/>
      <c r="M349" s="130"/>
      <c r="N349" s="130"/>
      <c r="O349" s="130"/>
      <c r="P349" s="130"/>
      <c r="Q349" s="130"/>
      <c r="R349" s="130"/>
      <c r="S349" s="130"/>
      <c r="T349" s="130"/>
      <c r="U349" s="130">
        <v>6500</v>
      </c>
      <c r="V349" s="130"/>
      <c r="W349" s="130">
        <f t="shared" si="80"/>
        <v>6500</v>
      </c>
    </row>
    <row r="350" spans="1:23" ht="39.6" customHeight="1" x14ac:dyDescent="0.25">
      <c r="A350" s="68" t="s">
        <v>1112</v>
      </c>
      <c r="B350" s="55" t="s">
        <v>199</v>
      </c>
      <c r="C350" s="72" t="s">
        <v>1144</v>
      </c>
      <c r="D350" s="3" t="s">
        <v>1204</v>
      </c>
      <c r="E350" s="44" t="s">
        <v>227</v>
      </c>
      <c r="F350" s="44" t="s">
        <v>572</v>
      </c>
      <c r="G350" s="72">
        <v>100</v>
      </c>
      <c r="H350" s="45"/>
      <c r="I350" s="130"/>
      <c r="J350" s="130"/>
      <c r="K350" s="130"/>
      <c r="L350" s="130"/>
      <c r="M350" s="130"/>
      <c r="N350" s="130"/>
      <c r="O350" s="130"/>
      <c r="P350" s="130"/>
      <c r="Q350" s="130"/>
      <c r="R350" s="130"/>
      <c r="S350" s="130"/>
      <c r="T350" s="130"/>
      <c r="U350" s="130">
        <v>6500</v>
      </c>
      <c r="V350" s="130"/>
      <c r="W350" s="130">
        <f t="shared" si="80"/>
        <v>6500</v>
      </c>
    </row>
    <row r="351" spans="1:23" ht="39.6" customHeight="1" x14ac:dyDescent="0.25">
      <c r="A351" s="68" t="s">
        <v>1112</v>
      </c>
      <c r="B351" s="55" t="s">
        <v>199</v>
      </c>
      <c r="C351" s="72" t="s">
        <v>1144</v>
      </c>
      <c r="D351" s="3" t="s">
        <v>1204</v>
      </c>
      <c r="E351" s="44" t="s">
        <v>228</v>
      </c>
      <c r="F351" s="44" t="s">
        <v>573</v>
      </c>
      <c r="G351" s="72">
        <v>0.6</v>
      </c>
      <c r="H351" s="45"/>
      <c r="I351" s="130"/>
      <c r="J351" s="130"/>
      <c r="K351" s="130"/>
      <c r="L351" s="130"/>
      <c r="M351" s="130"/>
      <c r="N351" s="130"/>
      <c r="O351" s="130"/>
      <c r="P351" s="130"/>
      <c r="Q351" s="130"/>
      <c r="R351" s="130"/>
      <c r="S351" s="130"/>
      <c r="T351" s="130"/>
      <c r="U351" s="130">
        <v>6500</v>
      </c>
      <c r="V351" s="130"/>
      <c r="W351" s="130">
        <f t="shared" si="80"/>
        <v>6500</v>
      </c>
    </row>
    <row r="352" spans="1:23" ht="26.45" customHeight="1" x14ac:dyDescent="0.25">
      <c r="A352" s="68" t="s">
        <v>1112</v>
      </c>
      <c r="B352" s="55" t="s">
        <v>199</v>
      </c>
      <c r="C352" s="72" t="s">
        <v>1144</v>
      </c>
      <c r="D352" s="3" t="s">
        <v>1204</v>
      </c>
      <c r="E352" s="44" t="s">
        <v>574</v>
      </c>
      <c r="F352" s="44" t="s">
        <v>229</v>
      </c>
      <c r="G352" s="72">
        <v>1</v>
      </c>
      <c r="H352" s="45"/>
      <c r="I352" s="130"/>
      <c r="J352" s="130"/>
      <c r="K352" s="130"/>
      <c r="L352" s="130"/>
      <c r="M352" s="130"/>
      <c r="N352" s="130"/>
      <c r="O352" s="130"/>
      <c r="P352" s="130"/>
      <c r="Q352" s="130"/>
      <c r="R352" s="130"/>
      <c r="S352" s="130"/>
      <c r="T352" s="130"/>
      <c r="U352" s="130">
        <v>6500</v>
      </c>
      <c r="V352" s="130"/>
      <c r="W352" s="130">
        <f t="shared" si="80"/>
        <v>6500</v>
      </c>
    </row>
    <row r="353" spans="1:23" ht="26.45" customHeight="1" x14ac:dyDescent="0.25">
      <c r="A353" s="68" t="s">
        <v>1112</v>
      </c>
      <c r="B353" s="55" t="s">
        <v>199</v>
      </c>
      <c r="C353" s="72" t="s">
        <v>1144</v>
      </c>
      <c r="D353" s="3" t="s">
        <v>1204</v>
      </c>
      <c r="E353" s="44" t="s">
        <v>208</v>
      </c>
      <c r="F353" s="44" t="s">
        <v>209</v>
      </c>
      <c r="G353" s="72">
        <v>99.8</v>
      </c>
      <c r="H353" s="45"/>
      <c r="I353" s="130"/>
      <c r="J353" s="130"/>
      <c r="K353" s="130"/>
      <c r="L353" s="130"/>
      <c r="M353" s="130"/>
      <c r="N353" s="130"/>
      <c r="O353" s="130"/>
      <c r="P353" s="130"/>
      <c r="Q353" s="130"/>
      <c r="R353" s="130"/>
      <c r="S353" s="130"/>
      <c r="T353" s="130"/>
      <c r="U353" s="130">
        <v>6500</v>
      </c>
      <c r="V353" s="130"/>
      <c r="W353" s="130">
        <f t="shared" si="80"/>
        <v>6500</v>
      </c>
    </row>
    <row r="354" spans="1:23" ht="39.6" customHeight="1" x14ac:dyDescent="0.25">
      <c r="A354" s="68" t="s">
        <v>1112</v>
      </c>
      <c r="B354" s="55" t="s">
        <v>199</v>
      </c>
      <c r="C354" s="72" t="s">
        <v>1144</v>
      </c>
      <c r="D354" s="3" t="s">
        <v>1204</v>
      </c>
      <c r="E354" s="44" t="s">
        <v>210</v>
      </c>
      <c r="F354" s="44" t="s">
        <v>211</v>
      </c>
      <c r="G354" s="72">
        <v>99.8</v>
      </c>
      <c r="H354" s="45"/>
      <c r="I354" s="130"/>
      <c r="J354" s="130"/>
      <c r="K354" s="130"/>
      <c r="L354" s="130"/>
      <c r="M354" s="130"/>
      <c r="N354" s="130"/>
      <c r="O354" s="130"/>
      <c r="P354" s="130"/>
      <c r="Q354" s="130"/>
      <c r="R354" s="130"/>
      <c r="S354" s="130"/>
      <c r="T354" s="130"/>
      <c r="U354" s="130">
        <v>6500</v>
      </c>
      <c r="V354" s="130"/>
      <c r="W354" s="130">
        <f t="shared" si="80"/>
        <v>6500</v>
      </c>
    </row>
    <row r="355" spans="1:23" ht="39.6" customHeight="1" x14ac:dyDescent="0.25">
      <c r="A355" s="68" t="s">
        <v>1112</v>
      </c>
      <c r="B355" s="55" t="s">
        <v>199</v>
      </c>
      <c r="C355" s="72" t="s">
        <v>1144</v>
      </c>
      <c r="D355" s="3" t="s">
        <v>1204</v>
      </c>
      <c r="E355" s="44" t="s">
        <v>1095</v>
      </c>
      <c r="F355" s="44" t="s">
        <v>204</v>
      </c>
      <c r="G355" s="72">
        <v>38.299999999999997</v>
      </c>
      <c r="H355" s="45"/>
      <c r="I355" s="130"/>
      <c r="J355" s="130"/>
      <c r="K355" s="130"/>
      <c r="L355" s="130"/>
      <c r="M355" s="130"/>
      <c r="N355" s="130"/>
      <c r="O355" s="130"/>
      <c r="P355" s="130"/>
      <c r="Q355" s="130"/>
      <c r="R355" s="130"/>
      <c r="S355" s="130"/>
      <c r="T355" s="130"/>
      <c r="U355" s="130">
        <v>7000</v>
      </c>
      <c r="V355" s="130"/>
      <c r="W355" s="130">
        <f t="shared" si="80"/>
        <v>7000</v>
      </c>
    </row>
    <row r="356" spans="1:23" ht="39.6" customHeight="1" x14ac:dyDescent="0.25">
      <c r="A356" s="68" t="s">
        <v>1112</v>
      </c>
      <c r="B356" s="55" t="s">
        <v>199</v>
      </c>
      <c r="C356" s="72" t="s">
        <v>1144</v>
      </c>
      <c r="D356" s="3" t="s">
        <v>1204</v>
      </c>
      <c r="E356" s="44" t="s">
        <v>575</v>
      </c>
      <c r="F356" s="44" t="s">
        <v>576</v>
      </c>
      <c r="G356" s="72">
        <v>130</v>
      </c>
      <c r="H356" s="45"/>
      <c r="I356" s="130"/>
      <c r="J356" s="130"/>
      <c r="K356" s="130"/>
      <c r="L356" s="130"/>
      <c r="M356" s="130"/>
      <c r="N356" s="130"/>
      <c r="O356" s="130"/>
      <c r="P356" s="130"/>
      <c r="Q356" s="130"/>
      <c r="R356" s="130"/>
      <c r="S356" s="130"/>
      <c r="T356" s="130"/>
      <c r="U356" s="130">
        <v>6000</v>
      </c>
      <c r="V356" s="130"/>
      <c r="W356" s="130">
        <f t="shared" si="80"/>
        <v>6000</v>
      </c>
    </row>
    <row r="357" spans="1:23" ht="26.45" customHeight="1" x14ac:dyDescent="0.25">
      <c r="A357" s="68" t="s">
        <v>1112</v>
      </c>
      <c r="B357" s="55" t="s">
        <v>199</v>
      </c>
      <c r="C357" s="72" t="s">
        <v>1144</v>
      </c>
      <c r="D357" s="3" t="s">
        <v>1204</v>
      </c>
      <c r="E357" s="44" t="s">
        <v>1054</v>
      </c>
      <c r="F357" s="44" t="s">
        <v>577</v>
      </c>
      <c r="G357" s="72">
        <v>11</v>
      </c>
      <c r="H357" s="45"/>
      <c r="I357" s="130"/>
      <c r="J357" s="130"/>
      <c r="K357" s="130"/>
      <c r="L357" s="130"/>
      <c r="M357" s="130"/>
      <c r="N357" s="130"/>
      <c r="O357" s="130"/>
      <c r="P357" s="130"/>
      <c r="Q357" s="130"/>
      <c r="R357" s="130"/>
      <c r="S357" s="130"/>
      <c r="T357" s="130"/>
      <c r="U357" s="130">
        <v>7500</v>
      </c>
      <c r="V357" s="130"/>
      <c r="W357" s="130">
        <f t="shared" si="80"/>
        <v>7500</v>
      </c>
    </row>
    <row r="358" spans="1:23" ht="52.9" customHeight="1" x14ac:dyDescent="0.25">
      <c r="A358" s="68" t="s">
        <v>1112</v>
      </c>
      <c r="B358" s="55" t="s">
        <v>199</v>
      </c>
      <c r="C358" s="72" t="s">
        <v>1144</v>
      </c>
      <c r="D358" s="3" t="s">
        <v>1204</v>
      </c>
      <c r="E358" s="48" t="s">
        <v>1055</v>
      </c>
      <c r="F358" s="46" t="s">
        <v>1056</v>
      </c>
      <c r="G358" s="72">
        <v>0</v>
      </c>
      <c r="H358" s="45"/>
      <c r="I358" s="130"/>
      <c r="J358" s="130"/>
      <c r="K358" s="130"/>
      <c r="L358" s="130"/>
      <c r="M358" s="130"/>
      <c r="N358" s="130"/>
      <c r="O358" s="130"/>
      <c r="P358" s="130"/>
      <c r="Q358" s="130"/>
      <c r="R358" s="130"/>
      <c r="S358" s="130"/>
      <c r="T358" s="130"/>
      <c r="U358" s="130">
        <v>6000</v>
      </c>
      <c r="V358" s="130"/>
      <c r="W358" s="130">
        <f t="shared" si="80"/>
        <v>6000</v>
      </c>
    </row>
    <row r="359" spans="1:23" ht="52.9" customHeight="1" x14ac:dyDescent="0.25">
      <c r="A359" s="68" t="s">
        <v>1112</v>
      </c>
      <c r="B359" s="55" t="s">
        <v>199</v>
      </c>
      <c r="C359" s="72" t="s">
        <v>1144</v>
      </c>
      <c r="D359" s="3" t="s">
        <v>1204</v>
      </c>
      <c r="E359" s="44" t="s">
        <v>1057</v>
      </c>
      <c r="F359" s="44" t="s">
        <v>1058</v>
      </c>
      <c r="G359" s="72">
        <v>40</v>
      </c>
      <c r="H359" s="45"/>
      <c r="I359" s="130"/>
      <c r="J359" s="130"/>
      <c r="K359" s="130"/>
      <c r="L359" s="130"/>
      <c r="M359" s="130"/>
      <c r="N359" s="130"/>
      <c r="O359" s="130"/>
      <c r="P359" s="130"/>
      <c r="Q359" s="130"/>
      <c r="R359" s="130"/>
      <c r="S359" s="130"/>
      <c r="T359" s="130"/>
      <c r="U359" s="130">
        <v>6000</v>
      </c>
      <c r="V359" s="130"/>
      <c r="W359" s="130">
        <f t="shared" si="80"/>
        <v>6000</v>
      </c>
    </row>
    <row r="360" spans="1:23" ht="39.6" customHeight="1" x14ac:dyDescent="0.25">
      <c r="A360" s="68" t="s">
        <v>1112</v>
      </c>
      <c r="B360" s="55" t="s">
        <v>199</v>
      </c>
      <c r="C360" s="72" t="s">
        <v>1144</v>
      </c>
      <c r="D360" s="3" t="s">
        <v>1204</v>
      </c>
      <c r="E360" s="44" t="s">
        <v>1059</v>
      </c>
      <c r="F360" s="44" t="s">
        <v>578</v>
      </c>
      <c r="G360" s="72" t="s">
        <v>1060</v>
      </c>
      <c r="H360" s="45"/>
      <c r="I360" s="130"/>
      <c r="J360" s="130"/>
      <c r="K360" s="130"/>
      <c r="L360" s="130"/>
      <c r="M360" s="130"/>
      <c r="N360" s="130"/>
      <c r="O360" s="130"/>
      <c r="P360" s="130"/>
      <c r="Q360" s="130"/>
      <c r="R360" s="130"/>
      <c r="S360" s="130"/>
      <c r="T360" s="130"/>
      <c r="U360" s="130">
        <v>6000</v>
      </c>
      <c r="V360" s="130"/>
      <c r="W360" s="130">
        <f t="shared" si="80"/>
        <v>6000</v>
      </c>
    </row>
    <row r="361" spans="1:23" ht="39.6" customHeight="1" x14ac:dyDescent="0.25">
      <c r="A361" s="68" t="s">
        <v>1112</v>
      </c>
      <c r="B361" s="55" t="s">
        <v>199</v>
      </c>
      <c r="C361" s="72" t="s">
        <v>1144</v>
      </c>
      <c r="D361" s="3" t="s">
        <v>1204</v>
      </c>
      <c r="E361" s="44" t="s">
        <v>579</v>
      </c>
      <c r="F361" s="44" t="s">
        <v>580</v>
      </c>
      <c r="G361" s="72">
        <v>0</v>
      </c>
      <c r="H361" s="45"/>
      <c r="I361" s="130"/>
      <c r="J361" s="130"/>
      <c r="K361" s="130"/>
      <c r="L361" s="130"/>
      <c r="M361" s="130"/>
      <c r="N361" s="130"/>
      <c r="O361" s="130"/>
      <c r="P361" s="130"/>
      <c r="Q361" s="130"/>
      <c r="R361" s="130"/>
      <c r="S361" s="130"/>
      <c r="T361" s="130"/>
      <c r="U361" s="130">
        <v>6000</v>
      </c>
      <c r="V361" s="130"/>
      <c r="W361" s="130">
        <f t="shared" si="80"/>
        <v>6000</v>
      </c>
    </row>
    <row r="362" spans="1:23" ht="26.45" customHeight="1" x14ac:dyDescent="0.25">
      <c r="A362" s="68" t="s">
        <v>1112</v>
      </c>
      <c r="B362" s="55" t="s">
        <v>199</v>
      </c>
      <c r="C362" s="72" t="s">
        <v>1144</v>
      </c>
      <c r="D362" s="3" t="s">
        <v>1204</v>
      </c>
      <c r="E362" s="44" t="s">
        <v>215</v>
      </c>
      <c r="F362" s="44" t="s">
        <v>216</v>
      </c>
      <c r="G362" s="72">
        <v>1</v>
      </c>
      <c r="H362" s="45"/>
      <c r="I362" s="130"/>
      <c r="J362" s="130"/>
      <c r="K362" s="130"/>
      <c r="L362" s="130"/>
      <c r="M362" s="130"/>
      <c r="N362" s="130"/>
      <c r="O362" s="130"/>
      <c r="P362" s="130"/>
      <c r="Q362" s="130"/>
      <c r="R362" s="130"/>
      <c r="S362" s="130"/>
      <c r="T362" s="130"/>
      <c r="U362" s="130">
        <v>6000</v>
      </c>
      <c r="V362" s="130"/>
      <c r="W362" s="130">
        <f t="shared" si="80"/>
        <v>6000</v>
      </c>
    </row>
    <row r="363" spans="1:23" ht="42.75" customHeight="1" x14ac:dyDescent="0.25">
      <c r="A363" s="68" t="s">
        <v>1112</v>
      </c>
      <c r="B363" s="55" t="s">
        <v>199</v>
      </c>
      <c r="C363" s="72" t="s">
        <v>1144</v>
      </c>
      <c r="D363" s="3" t="s">
        <v>1204</v>
      </c>
      <c r="E363" s="44" t="s">
        <v>1096</v>
      </c>
      <c r="F363" s="44" t="s">
        <v>581</v>
      </c>
      <c r="G363" s="73">
        <v>19.8</v>
      </c>
      <c r="H363" s="45"/>
      <c r="I363" s="130"/>
      <c r="J363" s="130"/>
      <c r="K363" s="130"/>
      <c r="L363" s="130"/>
      <c r="M363" s="130"/>
      <c r="N363" s="130"/>
      <c r="O363" s="130"/>
      <c r="P363" s="130"/>
      <c r="Q363" s="130"/>
      <c r="R363" s="130"/>
      <c r="S363" s="130"/>
      <c r="T363" s="130"/>
      <c r="U363" s="130">
        <v>6000</v>
      </c>
      <c r="V363" s="130"/>
      <c r="W363" s="130">
        <f t="shared" si="80"/>
        <v>6000</v>
      </c>
    </row>
    <row r="364" spans="1:23" x14ac:dyDescent="0.25">
      <c r="A364" s="68" t="s">
        <v>1112</v>
      </c>
      <c r="B364" s="139" t="s">
        <v>1205</v>
      </c>
      <c r="C364" s="29"/>
      <c r="D364" s="29"/>
      <c r="E364" s="60"/>
      <c r="F364" s="29"/>
      <c r="G364" s="29"/>
      <c r="H364" s="30">
        <f t="shared" ref="H364" si="81">SUM(H365:H385)</f>
        <v>0</v>
      </c>
      <c r="I364" s="117">
        <f t="shared" ref="I364:V364" si="82">SUM(I365:I385)</f>
        <v>0</v>
      </c>
      <c r="J364" s="117">
        <f t="shared" si="82"/>
        <v>0</v>
      </c>
      <c r="K364" s="117">
        <f t="shared" si="82"/>
        <v>0</v>
      </c>
      <c r="L364" s="117">
        <f t="shared" si="82"/>
        <v>0</v>
      </c>
      <c r="M364" s="117">
        <f t="shared" si="82"/>
        <v>0</v>
      </c>
      <c r="N364" s="117">
        <f t="shared" si="82"/>
        <v>0</v>
      </c>
      <c r="O364" s="117">
        <f t="shared" si="82"/>
        <v>0</v>
      </c>
      <c r="P364" s="117">
        <f t="shared" si="82"/>
        <v>0</v>
      </c>
      <c r="Q364" s="117">
        <f t="shared" si="82"/>
        <v>0</v>
      </c>
      <c r="R364" s="117">
        <f t="shared" si="82"/>
        <v>0</v>
      </c>
      <c r="S364" s="117">
        <f t="shared" si="82"/>
        <v>0</v>
      </c>
      <c r="T364" s="117">
        <f t="shared" si="82"/>
        <v>0</v>
      </c>
      <c r="U364" s="90">
        <f t="shared" si="82"/>
        <v>147000</v>
      </c>
      <c r="V364" s="117">
        <f t="shared" si="82"/>
        <v>0</v>
      </c>
      <c r="W364" s="117">
        <f>+H364+I364+J364+K364+L364+M364+N364+O364+P364+Q364+R364+S364+T364+U364+V364</f>
        <v>147000</v>
      </c>
    </row>
    <row r="365" spans="1:23" ht="38.25" customHeight="1" x14ac:dyDescent="0.25">
      <c r="A365" s="68" t="s">
        <v>1112</v>
      </c>
      <c r="B365" s="55" t="s">
        <v>199</v>
      </c>
      <c r="C365" s="72" t="s">
        <v>1144</v>
      </c>
      <c r="D365" s="3" t="s">
        <v>1204</v>
      </c>
      <c r="E365" s="46" t="s">
        <v>582</v>
      </c>
      <c r="F365" s="43" t="s">
        <v>797</v>
      </c>
      <c r="G365" s="72">
        <v>2189</v>
      </c>
      <c r="H365" s="45"/>
      <c r="I365" s="130"/>
      <c r="J365" s="130"/>
      <c r="K365" s="130"/>
      <c r="L365" s="130"/>
      <c r="M365" s="130"/>
      <c r="N365" s="130"/>
      <c r="O365" s="130"/>
      <c r="P365" s="130"/>
      <c r="Q365" s="130"/>
      <c r="R365" s="130"/>
      <c r="S365" s="130"/>
      <c r="T365" s="130"/>
      <c r="U365" s="130">
        <v>3000</v>
      </c>
      <c r="V365" s="130"/>
      <c r="W365" s="130">
        <f t="shared" ref="W365:W385" si="83">+H365+I365+J365+K365+L365+M365+N365+O365+P365+Q365+R365+S365+T365+U365+V365</f>
        <v>3000</v>
      </c>
    </row>
    <row r="366" spans="1:23" ht="39.6" customHeight="1" x14ac:dyDescent="0.25">
      <c r="A366" s="68" t="s">
        <v>1112</v>
      </c>
      <c r="B366" s="55" t="s">
        <v>199</v>
      </c>
      <c r="C366" s="72" t="s">
        <v>1144</v>
      </c>
      <c r="D366" s="3" t="s">
        <v>1204</v>
      </c>
      <c r="E366" s="44" t="s">
        <v>1097</v>
      </c>
      <c r="F366" s="46" t="s">
        <v>798</v>
      </c>
      <c r="G366" s="72">
        <v>70</v>
      </c>
      <c r="H366" s="45"/>
      <c r="I366" s="130"/>
      <c r="J366" s="130"/>
      <c r="K366" s="130"/>
      <c r="L366" s="130"/>
      <c r="M366" s="130"/>
      <c r="N366" s="130"/>
      <c r="O366" s="130"/>
      <c r="P366" s="130"/>
      <c r="Q366" s="130"/>
      <c r="R366" s="130"/>
      <c r="S366" s="130"/>
      <c r="T366" s="130"/>
      <c r="U366" s="130">
        <v>2400</v>
      </c>
      <c r="V366" s="130"/>
      <c r="W366" s="130">
        <f t="shared" si="83"/>
        <v>2400</v>
      </c>
    </row>
    <row r="367" spans="1:23" ht="39.6" customHeight="1" x14ac:dyDescent="0.25">
      <c r="A367" s="68" t="s">
        <v>1112</v>
      </c>
      <c r="B367" s="55" t="s">
        <v>199</v>
      </c>
      <c r="C367" s="72" t="s">
        <v>1144</v>
      </c>
      <c r="D367" s="3" t="s">
        <v>1204</v>
      </c>
      <c r="E367" s="44" t="s">
        <v>1061</v>
      </c>
      <c r="F367" s="43" t="s">
        <v>1062</v>
      </c>
      <c r="G367" s="72">
        <v>80</v>
      </c>
      <c r="H367" s="45"/>
      <c r="I367" s="130"/>
      <c r="J367" s="130"/>
      <c r="K367" s="130"/>
      <c r="L367" s="130"/>
      <c r="M367" s="130"/>
      <c r="N367" s="130"/>
      <c r="O367" s="130"/>
      <c r="P367" s="130"/>
      <c r="Q367" s="130"/>
      <c r="R367" s="130"/>
      <c r="S367" s="130"/>
      <c r="T367" s="130"/>
      <c r="U367" s="130">
        <v>2400</v>
      </c>
      <c r="V367" s="130"/>
      <c r="W367" s="130">
        <f t="shared" si="83"/>
        <v>2400</v>
      </c>
    </row>
    <row r="368" spans="1:23" ht="79.150000000000006" customHeight="1" x14ac:dyDescent="0.25">
      <c r="A368" s="68" t="s">
        <v>1112</v>
      </c>
      <c r="B368" s="55" t="s">
        <v>199</v>
      </c>
      <c r="C368" s="72" t="s">
        <v>1144</v>
      </c>
      <c r="D368" s="3" t="s">
        <v>1204</v>
      </c>
      <c r="E368" s="44" t="s">
        <v>1063</v>
      </c>
      <c r="F368" s="44" t="s">
        <v>583</v>
      </c>
      <c r="G368" s="72">
        <v>95</v>
      </c>
      <c r="H368" s="45"/>
      <c r="I368" s="130"/>
      <c r="J368" s="130"/>
      <c r="K368" s="130"/>
      <c r="L368" s="130"/>
      <c r="M368" s="130"/>
      <c r="N368" s="130"/>
      <c r="O368" s="130"/>
      <c r="P368" s="130"/>
      <c r="Q368" s="130"/>
      <c r="R368" s="130"/>
      <c r="S368" s="130"/>
      <c r="T368" s="130"/>
      <c r="U368" s="130">
        <v>8000</v>
      </c>
      <c r="V368" s="130"/>
      <c r="W368" s="130">
        <f t="shared" si="83"/>
        <v>8000</v>
      </c>
    </row>
    <row r="369" spans="1:23" ht="26.45" customHeight="1" x14ac:dyDescent="0.25">
      <c r="A369" s="68" t="s">
        <v>1112</v>
      </c>
      <c r="B369" s="55" t="s">
        <v>199</v>
      </c>
      <c r="C369" s="72" t="s">
        <v>1144</v>
      </c>
      <c r="D369" s="3" t="s">
        <v>1204</v>
      </c>
      <c r="E369" s="44" t="s">
        <v>987</v>
      </c>
      <c r="F369" s="44" t="s">
        <v>200</v>
      </c>
      <c r="G369" s="72">
        <v>4</v>
      </c>
      <c r="H369" s="45"/>
      <c r="I369" s="130"/>
      <c r="J369" s="130"/>
      <c r="K369" s="130"/>
      <c r="L369" s="130"/>
      <c r="M369" s="130"/>
      <c r="N369" s="130"/>
      <c r="O369" s="130"/>
      <c r="P369" s="130"/>
      <c r="Q369" s="130"/>
      <c r="R369" s="130"/>
      <c r="S369" s="130"/>
      <c r="T369" s="130"/>
      <c r="U369" s="130">
        <v>8000</v>
      </c>
      <c r="V369" s="130"/>
      <c r="W369" s="130">
        <f t="shared" si="83"/>
        <v>8000</v>
      </c>
    </row>
    <row r="370" spans="1:23" ht="39.6" customHeight="1" x14ac:dyDescent="0.25">
      <c r="A370" s="68" t="s">
        <v>1112</v>
      </c>
      <c r="B370" s="55" t="s">
        <v>199</v>
      </c>
      <c r="C370" s="72" t="s">
        <v>1144</v>
      </c>
      <c r="D370" s="3" t="s">
        <v>1204</v>
      </c>
      <c r="E370" s="44" t="s">
        <v>584</v>
      </c>
      <c r="F370" s="44" t="s">
        <v>219</v>
      </c>
      <c r="G370" s="72">
        <v>95</v>
      </c>
      <c r="H370" s="45"/>
      <c r="I370" s="130"/>
      <c r="J370" s="130"/>
      <c r="K370" s="130"/>
      <c r="L370" s="130"/>
      <c r="M370" s="130"/>
      <c r="N370" s="130"/>
      <c r="O370" s="130"/>
      <c r="P370" s="130"/>
      <c r="Q370" s="130"/>
      <c r="R370" s="130"/>
      <c r="S370" s="130"/>
      <c r="T370" s="130"/>
      <c r="U370" s="130">
        <v>8000</v>
      </c>
      <c r="V370" s="130"/>
      <c r="W370" s="130">
        <f t="shared" si="83"/>
        <v>8000</v>
      </c>
    </row>
    <row r="371" spans="1:23" ht="39.6" customHeight="1" x14ac:dyDescent="0.25">
      <c r="A371" s="68" t="s">
        <v>1112</v>
      </c>
      <c r="B371" s="55" t="s">
        <v>199</v>
      </c>
      <c r="C371" s="72" t="s">
        <v>1144</v>
      </c>
      <c r="D371" s="3" t="s">
        <v>1204</v>
      </c>
      <c r="E371" s="44" t="s">
        <v>585</v>
      </c>
      <c r="F371" s="44" t="s">
        <v>220</v>
      </c>
      <c r="G371" s="72">
        <v>95</v>
      </c>
      <c r="H371" s="45"/>
      <c r="I371" s="130"/>
      <c r="J371" s="130"/>
      <c r="K371" s="130"/>
      <c r="L371" s="130"/>
      <c r="M371" s="130"/>
      <c r="N371" s="130"/>
      <c r="O371" s="130"/>
      <c r="P371" s="130"/>
      <c r="Q371" s="130"/>
      <c r="R371" s="130"/>
      <c r="S371" s="130"/>
      <c r="T371" s="130"/>
      <c r="U371" s="130">
        <v>5000</v>
      </c>
      <c r="V371" s="130"/>
      <c r="W371" s="130">
        <f t="shared" si="83"/>
        <v>5000</v>
      </c>
    </row>
    <row r="372" spans="1:23" ht="26.45" customHeight="1" x14ac:dyDescent="0.25">
      <c r="A372" s="68" t="s">
        <v>1112</v>
      </c>
      <c r="B372" s="55" t="s">
        <v>199</v>
      </c>
      <c r="C372" s="72" t="s">
        <v>1144</v>
      </c>
      <c r="D372" s="3" t="s">
        <v>1204</v>
      </c>
      <c r="E372" s="44" t="s">
        <v>799</v>
      </c>
      <c r="F372" s="44" t="s">
        <v>220</v>
      </c>
      <c r="G372" s="72">
        <v>95</v>
      </c>
      <c r="H372" s="45"/>
      <c r="I372" s="130"/>
      <c r="J372" s="130"/>
      <c r="K372" s="130"/>
      <c r="L372" s="130"/>
      <c r="M372" s="130"/>
      <c r="N372" s="130"/>
      <c r="O372" s="130"/>
      <c r="P372" s="130"/>
      <c r="Q372" s="130"/>
      <c r="R372" s="130"/>
      <c r="S372" s="130"/>
      <c r="T372" s="130"/>
      <c r="U372" s="130">
        <v>5000</v>
      </c>
      <c r="V372" s="130"/>
      <c r="W372" s="130">
        <f t="shared" si="83"/>
        <v>5000</v>
      </c>
    </row>
    <row r="373" spans="1:23" ht="39.6" customHeight="1" x14ac:dyDescent="0.25">
      <c r="A373" s="68" t="s">
        <v>1112</v>
      </c>
      <c r="B373" s="55" t="s">
        <v>199</v>
      </c>
      <c r="C373" s="72" t="s">
        <v>1144</v>
      </c>
      <c r="D373" s="3" t="s">
        <v>1204</v>
      </c>
      <c r="E373" s="44" t="s">
        <v>586</v>
      </c>
      <c r="F373" s="44" t="s">
        <v>220</v>
      </c>
      <c r="G373" s="72">
        <v>95</v>
      </c>
      <c r="H373" s="45"/>
      <c r="I373" s="130"/>
      <c r="J373" s="130"/>
      <c r="K373" s="130"/>
      <c r="L373" s="130"/>
      <c r="M373" s="130"/>
      <c r="N373" s="130"/>
      <c r="O373" s="130"/>
      <c r="P373" s="130"/>
      <c r="Q373" s="130"/>
      <c r="R373" s="130"/>
      <c r="S373" s="130"/>
      <c r="T373" s="130"/>
      <c r="U373" s="130">
        <v>7000</v>
      </c>
      <c r="V373" s="130"/>
      <c r="W373" s="130">
        <f t="shared" si="83"/>
        <v>7000</v>
      </c>
    </row>
    <row r="374" spans="1:23" ht="39.6" customHeight="1" x14ac:dyDescent="0.25">
      <c r="A374" s="68" t="s">
        <v>1112</v>
      </c>
      <c r="B374" s="55" t="s">
        <v>199</v>
      </c>
      <c r="C374" s="72" t="s">
        <v>1144</v>
      </c>
      <c r="D374" s="3" t="s">
        <v>1204</v>
      </c>
      <c r="E374" s="44" t="s">
        <v>587</v>
      </c>
      <c r="F374" s="44" t="s">
        <v>221</v>
      </c>
      <c r="G374" s="72">
        <v>95</v>
      </c>
      <c r="H374" s="45"/>
      <c r="I374" s="130"/>
      <c r="J374" s="130"/>
      <c r="K374" s="130"/>
      <c r="L374" s="130"/>
      <c r="M374" s="130"/>
      <c r="N374" s="130"/>
      <c r="O374" s="130"/>
      <c r="P374" s="130"/>
      <c r="Q374" s="130"/>
      <c r="R374" s="130"/>
      <c r="S374" s="130"/>
      <c r="T374" s="130"/>
      <c r="U374" s="130">
        <v>7000</v>
      </c>
      <c r="V374" s="130"/>
      <c r="W374" s="130">
        <f t="shared" si="83"/>
        <v>7000</v>
      </c>
    </row>
    <row r="375" spans="1:23" ht="39.6" customHeight="1" x14ac:dyDescent="0.25">
      <c r="A375" s="68" t="s">
        <v>1112</v>
      </c>
      <c r="B375" s="55" t="s">
        <v>199</v>
      </c>
      <c r="C375" s="72" t="s">
        <v>1144</v>
      </c>
      <c r="D375" s="3" t="s">
        <v>1204</v>
      </c>
      <c r="E375" s="44" t="s">
        <v>588</v>
      </c>
      <c r="F375" s="44" t="s">
        <v>220</v>
      </c>
      <c r="G375" s="72">
        <v>95</v>
      </c>
      <c r="H375" s="45"/>
      <c r="I375" s="130"/>
      <c r="J375" s="130"/>
      <c r="K375" s="130"/>
      <c r="L375" s="130"/>
      <c r="M375" s="130"/>
      <c r="N375" s="130"/>
      <c r="O375" s="130"/>
      <c r="P375" s="130"/>
      <c r="Q375" s="130"/>
      <c r="R375" s="130"/>
      <c r="S375" s="130"/>
      <c r="T375" s="130"/>
      <c r="U375" s="130">
        <v>7000</v>
      </c>
      <c r="V375" s="130"/>
      <c r="W375" s="130">
        <f t="shared" si="83"/>
        <v>7000</v>
      </c>
    </row>
    <row r="376" spans="1:23" ht="39.6" customHeight="1" x14ac:dyDescent="0.25">
      <c r="A376" s="68" t="s">
        <v>1112</v>
      </c>
      <c r="B376" s="55" t="s">
        <v>199</v>
      </c>
      <c r="C376" s="72" t="s">
        <v>1144</v>
      </c>
      <c r="D376" s="3" t="s">
        <v>1204</v>
      </c>
      <c r="E376" s="44" t="s">
        <v>800</v>
      </c>
      <c r="F376" s="44" t="s">
        <v>220</v>
      </c>
      <c r="G376" s="72">
        <v>95</v>
      </c>
      <c r="H376" s="45"/>
      <c r="I376" s="130"/>
      <c r="J376" s="130"/>
      <c r="K376" s="130"/>
      <c r="L376" s="130"/>
      <c r="M376" s="130"/>
      <c r="N376" s="130"/>
      <c r="O376" s="130"/>
      <c r="P376" s="130"/>
      <c r="Q376" s="130"/>
      <c r="R376" s="130"/>
      <c r="S376" s="130"/>
      <c r="T376" s="130"/>
      <c r="U376" s="130">
        <v>7000</v>
      </c>
      <c r="V376" s="130"/>
      <c r="W376" s="130">
        <f t="shared" si="83"/>
        <v>7000</v>
      </c>
    </row>
    <row r="377" spans="1:23" ht="39.6" customHeight="1" x14ac:dyDescent="0.25">
      <c r="A377" s="68" t="s">
        <v>1112</v>
      </c>
      <c r="B377" s="55" t="s">
        <v>199</v>
      </c>
      <c r="C377" s="72" t="s">
        <v>1144</v>
      </c>
      <c r="D377" s="3" t="s">
        <v>1204</v>
      </c>
      <c r="E377" s="44" t="s">
        <v>589</v>
      </c>
      <c r="F377" s="44" t="s">
        <v>222</v>
      </c>
      <c r="G377" s="72">
        <v>95</v>
      </c>
      <c r="H377" s="45"/>
      <c r="I377" s="130"/>
      <c r="J377" s="130"/>
      <c r="K377" s="130"/>
      <c r="L377" s="130"/>
      <c r="M377" s="130"/>
      <c r="N377" s="130"/>
      <c r="O377" s="130"/>
      <c r="P377" s="130"/>
      <c r="Q377" s="130"/>
      <c r="R377" s="130"/>
      <c r="S377" s="130"/>
      <c r="T377" s="130"/>
      <c r="U377" s="130">
        <v>7000</v>
      </c>
      <c r="V377" s="130"/>
      <c r="W377" s="130">
        <f t="shared" si="83"/>
        <v>7000</v>
      </c>
    </row>
    <row r="378" spans="1:23" ht="39.6" customHeight="1" x14ac:dyDescent="0.25">
      <c r="A378" s="68" t="s">
        <v>1112</v>
      </c>
      <c r="B378" s="55" t="s">
        <v>199</v>
      </c>
      <c r="C378" s="72" t="s">
        <v>1144</v>
      </c>
      <c r="D378" s="3" t="s">
        <v>1204</v>
      </c>
      <c r="E378" s="44" t="s">
        <v>223</v>
      </c>
      <c r="F378" s="44" t="s">
        <v>224</v>
      </c>
      <c r="G378" s="72">
        <v>95</v>
      </c>
      <c r="H378" s="45"/>
      <c r="I378" s="130"/>
      <c r="J378" s="130"/>
      <c r="K378" s="130"/>
      <c r="L378" s="130"/>
      <c r="M378" s="130"/>
      <c r="N378" s="130"/>
      <c r="O378" s="130"/>
      <c r="P378" s="130"/>
      <c r="Q378" s="130"/>
      <c r="R378" s="130"/>
      <c r="S378" s="130"/>
      <c r="T378" s="130"/>
      <c r="U378" s="130">
        <v>7000</v>
      </c>
      <c r="V378" s="130"/>
      <c r="W378" s="130">
        <f t="shared" si="83"/>
        <v>7000</v>
      </c>
    </row>
    <row r="379" spans="1:23" ht="52.9" customHeight="1" x14ac:dyDescent="0.25">
      <c r="A379" s="68" t="s">
        <v>1112</v>
      </c>
      <c r="B379" s="55" t="s">
        <v>199</v>
      </c>
      <c r="C379" s="72" t="s">
        <v>1144</v>
      </c>
      <c r="D379" s="3" t="s">
        <v>1204</v>
      </c>
      <c r="E379" s="44" t="s">
        <v>225</v>
      </c>
      <c r="F379" s="44" t="s">
        <v>226</v>
      </c>
      <c r="G379" s="72">
        <v>95</v>
      </c>
      <c r="H379" s="45"/>
      <c r="I379" s="130"/>
      <c r="J379" s="130"/>
      <c r="K379" s="130"/>
      <c r="L379" s="130"/>
      <c r="M379" s="130"/>
      <c r="N379" s="130"/>
      <c r="O379" s="130"/>
      <c r="P379" s="130"/>
      <c r="Q379" s="130"/>
      <c r="R379" s="130"/>
      <c r="S379" s="130"/>
      <c r="T379" s="130"/>
      <c r="U379" s="130">
        <v>7000</v>
      </c>
      <c r="V379" s="130"/>
      <c r="W379" s="130">
        <f t="shared" si="83"/>
        <v>7000</v>
      </c>
    </row>
    <row r="380" spans="1:23" ht="58.5" customHeight="1" x14ac:dyDescent="0.25">
      <c r="A380" s="68" t="s">
        <v>1112</v>
      </c>
      <c r="B380" s="55" t="s">
        <v>199</v>
      </c>
      <c r="C380" s="72" t="s">
        <v>1144</v>
      </c>
      <c r="D380" s="3" t="s">
        <v>1204</v>
      </c>
      <c r="E380" s="44" t="s">
        <v>1064</v>
      </c>
      <c r="F380" s="44" t="s">
        <v>1132</v>
      </c>
      <c r="G380" s="72">
        <v>1</v>
      </c>
      <c r="H380" s="45"/>
      <c r="I380" s="130"/>
      <c r="J380" s="130"/>
      <c r="K380" s="130"/>
      <c r="L380" s="130"/>
      <c r="M380" s="130"/>
      <c r="N380" s="130"/>
      <c r="O380" s="130"/>
      <c r="P380" s="130"/>
      <c r="Q380" s="130"/>
      <c r="R380" s="130"/>
      <c r="S380" s="130"/>
      <c r="T380" s="130"/>
      <c r="U380" s="130">
        <v>9200</v>
      </c>
      <c r="V380" s="130"/>
      <c r="W380" s="130">
        <f t="shared" si="83"/>
        <v>9200</v>
      </c>
    </row>
    <row r="381" spans="1:23" ht="39.6" customHeight="1" x14ac:dyDescent="0.25">
      <c r="A381" s="68" t="s">
        <v>1112</v>
      </c>
      <c r="B381" s="55" t="s">
        <v>199</v>
      </c>
      <c r="C381" s="72" t="s">
        <v>1144</v>
      </c>
      <c r="D381" s="3" t="s">
        <v>1204</v>
      </c>
      <c r="E381" s="44" t="s">
        <v>1065</v>
      </c>
      <c r="F381" s="44" t="s">
        <v>1066</v>
      </c>
      <c r="G381" s="73">
        <v>105</v>
      </c>
      <c r="H381" s="45"/>
      <c r="I381" s="130"/>
      <c r="J381" s="130"/>
      <c r="K381" s="130"/>
      <c r="L381" s="130"/>
      <c r="M381" s="130"/>
      <c r="N381" s="130"/>
      <c r="O381" s="130"/>
      <c r="P381" s="130"/>
      <c r="Q381" s="130"/>
      <c r="R381" s="130"/>
      <c r="S381" s="130"/>
      <c r="T381" s="130"/>
      <c r="U381" s="130">
        <v>9000</v>
      </c>
      <c r="V381" s="130"/>
      <c r="W381" s="130">
        <f t="shared" si="83"/>
        <v>9000</v>
      </c>
    </row>
    <row r="382" spans="1:23" ht="26.45" customHeight="1" x14ac:dyDescent="0.25">
      <c r="A382" s="68" t="s">
        <v>1112</v>
      </c>
      <c r="B382" s="55" t="s">
        <v>199</v>
      </c>
      <c r="C382" s="72" t="s">
        <v>1144</v>
      </c>
      <c r="D382" s="3" t="s">
        <v>1204</v>
      </c>
      <c r="E382" s="44" t="s">
        <v>1067</v>
      </c>
      <c r="F382" s="44" t="s">
        <v>801</v>
      </c>
      <c r="G382" s="72">
        <v>7.2</v>
      </c>
      <c r="H382" s="45"/>
      <c r="I382" s="130"/>
      <c r="J382" s="130"/>
      <c r="K382" s="130"/>
      <c r="L382" s="130"/>
      <c r="M382" s="130"/>
      <c r="N382" s="130"/>
      <c r="O382" s="130"/>
      <c r="P382" s="130"/>
      <c r="Q382" s="130"/>
      <c r="R382" s="130"/>
      <c r="S382" s="130"/>
      <c r="T382" s="130"/>
      <c r="U382" s="130">
        <v>9500</v>
      </c>
      <c r="V382" s="130"/>
      <c r="W382" s="130">
        <f t="shared" si="83"/>
        <v>9500</v>
      </c>
    </row>
    <row r="383" spans="1:23" ht="39.6" customHeight="1" x14ac:dyDescent="0.25">
      <c r="A383" s="68" t="s">
        <v>1112</v>
      </c>
      <c r="B383" s="55" t="s">
        <v>199</v>
      </c>
      <c r="C383" s="72" t="s">
        <v>1144</v>
      </c>
      <c r="D383" s="3" t="s">
        <v>1204</v>
      </c>
      <c r="E383" s="44" t="s">
        <v>590</v>
      </c>
      <c r="F383" s="44" t="s">
        <v>591</v>
      </c>
      <c r="G383" s="72">
        <v>0</v>
      </c>
      <c r="H383" s="45"/>
      <c r="I383" s="130"/>
      <c r="J383" s="130"/>
      <c r="K383" s="130"/>
      <c r="L383" s="130"/>
      <c r="M383" s="130"/>
      <c r="N383" s="130"/>
      <c r="O383" s="130"/>
      <c r="P383" s="130"/>
      <c r="Q383" s="130"/>
      <c r="R383" s="130"/>
      <c r="S383" s="130"/>
      <c r="T383" s="130"/>
      <c r="U383" s="130">
        <v>9500</v>
      </c>
      <c r="V383" s="130"/>
      <c r="W383" s="130">
        <f t="shared" si="83"/>
        <v>9500</v>
      </c>
    </row>
    <row r="384" spans="1:23" ht="39.6" customHeight="1" x14ac:dyDescent="0.25">
      <c r="A384" s="68" t="s">
        <v>1112</v>
      </c>
      <c r="B384" s="55" t="s">
        <v>199</v>
      </c>
      <c r="C384" s="72" t="s">
        <v>1144</v>
      </c>
      <c r="D384" s="3" t="s">
        <v>1204</v>
      </c>
      <c r="E384" s="44" t="s">
        <v>592</v>
      </c>
      <c r="F384" s="44" t="s">
        <v>593</v>
      </c>
      <c r="G384" s="72">
        <v>0</v>
      </c>
      <c r="H384" s="45"/>
      <c r="I384" s="130"/>
      <c r="J384" s="130"/>
      <c r="K384" s="130"/>
      <c r="L384" s="130"/>
      <c r="M384" s="130"/>
      <c r="N384" s="130"/>
      <c r="O384" s="130"/>
      <c r="P384" s="130"/>
      <c r="Q384" s="130"/>
      <c r="R384" s="130"/>
      <c r="S384" s="130"/>
      <c r="T384" s="130"/>
      <c r="U384" s="130">
        <v>9500</v>
      </c>
      <c r="V384" s="130"/>
      <c r="W384" s="130">
        <f t="shared" si="83"/>
        <v>9500</v>
      </c>
    </row>
    <row r="385" spans="1:23" ht="39.6" customHeight="1" x14ac:dyDescent="0.25">
      <c r="A385" s="68" t="s">
        <v>1112</v>
      </c>
      <c r="B385" s="55" t="s">
        <v>199</v>
      </c>
      <c r="C385" s="72" t="s">
        <v>1144</v>
      </c>
      <c r="D385" s="3" t="s">
        <v>1204</v>
      </c>
      <c r="E385" s="44" t="s">
        <v>594</v>
      </c>
      <c r="F385" s="44" t="s">
        <v>218</v>
      </c>
      <c r="G385" s="72">
        <v>0</v>
      </c>
      <c r="H385" s="45"/>
      <c r="I385" s="130"/>
      <c r="J385" s="130"/>
      <c r="K385" s="130"/>
      <c r="L385" s="130"/>
      <c r="M385" s="130"/>
      <c r="N385" s="130"/>
      <c r="O385" s="130"/>
      <c r="P385" s="130"/>
      <c r="Q385" s="130"/>
      <c r="R385" s="130"/>
      <c r="S385" s="130"/>
      <c r="T385" s="130"/>
      <c r="U385" s="130">
        <v>9500</v>
      </c>
      <c r="V385" s="130"/>
      <c r="W385" s="130">
        <f t="shared" si="83"/>
        <v>9500</v>
      </c>
    </row>
    <row r="386" spans="1:23" x14ac:dyDescent="0.25">
      <c r="A386" s="68" t="s">
        <v>1112</v>
      </c>
      <c r="B386" s="139" t="s">
        <v>1205</v>
      </c>
      <c r="C386" s="29"/>
      <c r="D386" s="29"/>
      <c r="E386" s="140"/>
      <c r="F386" s="29"/>
      <c r="G386" s="29"/>
      <c r="H386" s="30">
        <f t="shared" ref="H386" si="84">SUM(H387:H394)</f>
        <v>0</v>
      </c>
      <c r="I386" s="117">
        <f t="shared" ref="I386:V386" si="85">SUM(I387:I394)</f>
        <v>0</v>
      </c>
      <c r="J386" s="117">
        <f t="shared" si="85"/>
        <v>0</v>
      </c>
      <c r="K386" s="117">
        <f t="shared" si="85"/>
        <v>0</v>
      </c>
      <c r="L386" s="117">
        <f t="shared" si="85"/>
        <v>0</v>
      </c>
      <c r="M386" s="117">
        <f t="shared" si="85"/>
        <v>0</v>
      </c>
      <c r="N386" s="117">
        <f t="shared" si="85"/>
        <v>0</v>
      </c>
      <c r="O386" s="117">
        <f t="shared" si="85"/>
        <v>0</v>
      </c>
      <c r="P386" s="117">
        <f t="shared" si="85"/>
        <v>0</v>
      </c>
      <c r="Q386" s="117">
        <f t="shared" si="85"/>
        <v>0</v>
      </c>
      <c r="R386" s="117">
        <f t="shared" si="85"/>
        <v>0</v>
      </c>
      <c r="S386" s="117">
        <f t="shared" si="85"/>
        <v>0</v>
      </c>
      <c r="T386" s="117">
        <f t="shared" si="85"/>
        <v>0</v>
      </c>
      <c r="U386" s="117">
        <f t="shared" si="85"/>
        <v>3000</v>
      </c>
      <c r="V386" s="117">
        <f t="shared" si="85"/>
        <v>0</v>
      </c>
      <c r="W386" s="117">
        <f>+H386+I386+J386+K386+L386+M386+N386+O386+P386+Q386+R386+S386+T386+U386+V386</f>
        <v>3000</v>
      </c>
    </row>
    <row r="387" spans="1:23" ht="79.150000000000006" customHeight="1" x14ac:dyDescent="0.25">
      <c r="A387" s="68" t="s">
        <v>1112</v>
      </c>
      <c r="B387" s="55" t="s">
        <v>199</v>
      </c>
      <c r="C387" s="72" t="s">
        <v>1144</v>
      </c>
      <c r="D387" s="3" t="s">
        <v>1204</v>
      </c>
      <c r="E387" s="46" t="s">
        <v>595</v>
      </c>
      <c r="F387" s="46" t="s">
        <v>242</v>
      </c>
      <c r="G387" s="72">
        <v>1</v>
      </c>
      <c r="H387" s="45"/>
      <c r="I387" s="130"/>
      <c r="J387" s="130"/>
      <c r="K387" s="130"/>
      <c r="L387" s="130"/>
      <c r="M387" s="130"/>
      <c r="N387" s="130"/>
      <c r="O387" s="130"/>
      <c r="P387" s="130"/>
      <c r="Q387" s="130"/>
      <c r="R387" s="130"/>
      <c r="S387" s="130"/>
      <c r="T387" s="130"/>
      <c r="U387" s="130">
        <v>410</v>
      </c>
      <c r="V387" s="130"/>
      <c r="W387" s="130">
        <f t="shared" ref="W387:W394" si="86">+H387+I387+J387+K387+L387+M387+N387+O387+P387+Q387+R387+S387+T387+U387+V387</f>
        <v>410</v>
      </c>
    </row>
    <row r="388" spans="1:23" ht="39.6" customHeight="1" x14ac:dyDescent="0.25">
      <c r="A388" s="68" t="s">
        <v>1112</v>
      </c>
      <c r="B388" s="55" t="s">
        <v>199</v>
      </c>
      <c r="C388" s="72" t="s">
        <v>1144</v>
      </c>
      <c r="D388" s="3" t="s">
        <v>1204</v>
      </c>
      <c r="E388" s="44" t="s">
        <v>1098</v>
      </c>
      <c r="F388" s="46" t="s">
        <v>596</v>
      </c>
      <c r="G388" s="72">
        <v>400</v>
      </c>
      <c r="H388" s="45"/>
      <c r="I388" s="130"/>
      <c r="J388" s="130"/>
      <c r="K388" s="130"/>
      <c r="L388" s="130"/>
      <c r="M388" s="130"/>
      <c r="N388" s="130"/>
      <c r="O388" s="130"/>
      <c r="P388" s="130"/>
      <c r="Q388" s="130"/>
      <c r="R388" s="130"/>
      <c r="S388" s="130"/>
      <c r="T388" s="130"/>
      <c r="U388" s="130">
        <v>410</v>
      </c>
      <c r="V388" s="130"/>
      <c r="W388" s="130">
        <f t="shared" si="86"/>
        <v>410</v>
      </c>
    </row>
    <row r="389" spans="1:23" ht="39.6" customHeight="1" x14ac:dyDescent="0.25">
      <c r="A389" s="68" t="s">
        <v>1112</v>
      </c>
      <c r="B389" s="55" t="s">
        <v>199</v>
      </c>
      <c r="C389" s="72" t="s">
        <v>1144</v>
      </c>
      <c r="D389" s="3" t="s">
        <v>1204</v>
      </c>
      <c r="E389" s="46" t="s">
        <v>597</v>
      </c>
      <c r="F389" s="46" t="s">
        <v>243</v>
      </c>
      <c r="G389" s="72">
        <v>100</v>
      </c>
      <c r="H389" s="45"/>
      <c r="I389" s="130"/>
      <c r="J389" s="130"/>
      <c r="K389" s="130"/>
      <c r="L389" s="130"/>
      <c r="M389" s="130"/>
      <c r="N389" s="130"/>
      <c r="O389" s="130"/>
      <c r="P389" s="130"/>
      <c r="Q389" s="130"/>
      <c r="R389" s="130"/>
      <c r="S389" s="130"/>
      <c r="T389" s="130"/>
      <c r="U389" s="130">
        <v>410</v>
      </c>
      <c r="V389" s="130"/>
      <c r="W389" s="130">
        <f t="shared" si="86"/>
        <v>410</v>
      </c>
    </row>
    <row r="390" spans="1:23" ht="39.6" customHeight="1" x14ac:dyDescent="0.25">
      <c r="A390" s="68" t="s">
        <v>1112</v>
      </c>
      <c r="B390" s="55" t="s">
        <v>199</v>
      </c>
      <c r="C390" s="72" t="s">
        <v>1144</v>
      </c>
      <c r="D390" s="3" t="s">
        <v>1204</v>
      </c>
      <c r="E390" s="46" t="s">
        <v>598</v>
      </c>
      <c r="F390" s="46" t="s">
        <v>244</v>
      </c>
      <c r="G390" s="72">
        <v>1</v>
      </c>
      <c r="H390" s="45"/>
      <c r="I390" s="130"/>
      <c r="J390" s="130"/>
      <c r="K390" s="130"/>
      <c r="L390" s="130"/>
      <c r="M390" s="130"/>
      <c r="N390" s="130"/>
      <c r="O390" s="130"/>
      <c r="P390" s="130"/>
      <c r="Q390" s="130"/>
      <c r="R390" s="130"/>
      <c r="S390" s="130"/>
      <c r="T390" s="130"/>
      <c r="U390" s="130">
        <v>310</v>
      </c>
      <c r="V390" s="130"/>
      <c r="W390" s="130">
        <f t="shared" si="86"/>
        <v>310</v>
      </c>
    </row>
    <row r="391" spans="1:23" ht="52.9" customHeight="1" x14ac:dyDescent="0.25">
      <c r="A391" s="68" t="s">
        <v>1112</v>
      </c>
      <c r="B391" s="55" t="s">
        <v>199</v>
      </c>
      <c r="C391" s="72" t="s">
        <v>1144</v>
      </c>
      <c r="D391" s="3" t="s">
        <v>1204</v>
      </c>
      <c r="E391" s="46" t="s">
        <v>988</v>
      </c>
      <c r="F391" s="46" t="s">
        <v>245</v>
      </c>
      <c r="G391" s="72">
        <v>700</v>
      </c>
      <c r="H391" s="45"/>
      <c r="I391" s="130"/>
      <c r="J391" s="130"/>
      <c r="K391" s="130"/>
      <c r="L391" s="130"/>
      <c r="M391" s="130"/>
      <c r="N391" s="130"/>
      <c r="O391" s="130"/>
      <c r="P391" s="130"/>
      <c r="Q391" s="130"/>
      <c r="R391" s="130"/>
      <c r="S391" s="130"/>
      <c r="T391" s="130"/>
      <c r="U391" s="130">
        <v>310</v>
      </c>
      <c r="V391" s="130"/>
      <c r="W391" s="130">
        <f t="shared" si="86"/>
        <v>310</v>
      </c>
    </row>
    <row r="392" spans="1:23" ht="66" customHeight="1" x14ac:dyDescent="0.25">
      <c r="A392" s="68" t="s">
        <v>1112</v>
      </c>
      <c r="B392" s="55" t="s">
        <v>199</v>
      </c>
      <c r="C392" s="72" t="s">
        <v>1144</v>
      </c>
      <c r="D392" s="3" t="s">
        <v>1204</v>
      </c>
      <c r="E392" s="46" t="s">
        <v>599</v>
      </c>
      <c r="F392" s="46" t="s">
        <v>246</v>
      </c>
      <c r="G392" s="72">
        <v>1</v>
      </c>
      <c r="H392" s="45"/>
      <c r="I392" s="130"/>
      <c r="J392" s="130"/>
      <c r="K392" s="130"/>
      <c r="L392" s="130"/>
      <c r="M392" s="130"/>
      <c r="N392" s="130"/>
      <c r="O392" s="130"/>
      <c r="P392" s="130"/>
      <c r="Q392" s="130"/>
      <c r="R392" s="130"/>
      <c r="S392" s="130"/>
      <c r="T392" s="130"/>
      <c r="U392" s="130">
        <v>310</v>
      </c>
      <c r="V392" s="130"/>
      <c r="W392" s="130">
        <f t="shared" si="86"/>
        <v>310</v>
      </c>
    </row>
    <row r="393" spans="1:23" ht="26.45" customHeight="1" x14ac:dyDescent="0.25">
      <c r="A393" s="68" t="s">
        <v>1112</v>
      </c>
      <c r="B393" s="55" t="s">
        <v>199</v>
      </c>
      <c r="C393" s="72" t="s">
        <v>1144</v>
      </c>
      <c r="D393" s="3" t="s">
        <v>1204</v>
      </c>
      <c r="E393" s="46" t="s">
        <v>1133</v>
      </c>
      <c r="F393" s="46" t="s">
        <v>247</v>
      </c>
      <c r="G393" s="72">
        <v>3</v>
      </c>
      <c r="H393" s="45"/>
      <c r="I393" s="130"/>
      <c r="J393" s="130"/>
      <c r="K393" s="130"/>
      <c r="L393" s="130"/>
      <c r="M393" s="130"/>
      <c r="N393" s="130"/>
      <c r="O393" s="130"/>
      <c r="P393" s="130"/>
      <c r="Q393" s="130"/>
      <c r="R393" s="130"/>
      <c r="S393" s="130"/>
      <c r="T393" s="130"/>
      <c r="U393" s="130">
        <v>840</v>
      </c>
      <c r="V393" s="130"/>
      <c r="W393" s="130">
        <f t="shared" si="86"/>
        <v>840</v>
      </c>
    </row>
    <row r="394" spans="1:23" ht="39.6" customHeight="1" x14ac:dyDescent="0.25">
      <c r="A394" s="68" t="s">
        <v>1112</v>
      </c>
      <c r="B394" s="55" t="s">
        <v>199</v>
      </c>
      <c r="C394" s="72" t="s">
        <v>1144</v>
      </c>
      <c r="D394" s="3" t="s">
        <v>1204</v>
      </c>
      <c r="E394" s="46" t="s">
        <v>600</v>
      </c>
      <c r="F394" s="46" t="s">
        <v>601</v>
      </c>
      <c r="G394" s="72">
        <v>0</v>
      </c>
      <c r="H394" s="45"/>
      <c r="I394" s="130"/>
      <c r="J394" s="130"/>
      <c r="K394" s="130"/>
      <c r="L394" s="130"/>
      <c r="M394" s="130"/>
      <c r="N394" s="130"/>
      <c r="O394" s="130"/>
      <c r="P394" s="130"/>
      <c r="Q394" s="130"/>
      <c r="R394" s="130"/>
      <c r="S394" s="130"/>
      <c r="T394" s="130"/>
      <c r="U394" s="130">
        <v>0</v>
      </c>
      <c r="V394" s="130"/>
      <c r="W394" s="130">
        <f t="shared" si="86"/>
        <v>0</v>
      </c>
    </row>
    <row r="395" spans="1:23" x14ac:dyDescent="0.25">
      <c r="A395" s="68" t="s">
        <v>1112</v>
      </c>
      <c r="B395" s="137" t="s">
        <v>1205</v>
      </c>
      <c r="C395" s="29"/>
      <c r="D395" s="29"/>
      <c r="E395" s="60"/>
      <c r="F395" s="29"/>
      <c r="G395" s="29"/>
      <c r="H395" s="30">
        <f t="shared" ref="H395" si="87">SUM(H396:H401)</f>
        <v>0</v>
      </c>
      <c r="I395" s="117">
        <f t="shared" ref="I395:V395" si="88">SUM(I396:I401)</f>
        <v>0</v>
      </c>
      <c r="J395" s="117">
        <f t="shared" si="88"/>
        <v>0</v>
      </c>
      <c r="K395" s="117">
        <f t="shared" si="88"/>
        <v>0</v>
      </c>
      <c r="L395" s="117">
        <f t="shared" si="88"/>
        <v>0</v>
      </c>
      <c r="M395" s="117">
        <f t="shared" si="88"/>
        <v>0</v>
      </c>
      <c r="N395" s="117">
        <f t="shared" si="88"/>
        <v>0</v>
      </c>
      <c r="O395" s="117">
        <f t="shared" si="88"/>
        <v>0</v>
      </c>
      <c r="P395" s="117">
        <f t="shared" si="88"/>
        <v>0</v>
      </c>
      <c r="Q395" s="117">
        <f t="shared" si="88"/>
        <v>0</v>
      </c>
      <c r="R395" s="117">
        <f t="shared" si="88"/>
        <v>0</v>
      </c>
      <c r="S395" s="117">
        <f t="shared" si="88"/>
        <v>0</v>
      </c>
      <c r="T395" s="117">
        <f t="shared" si="88"/>
        <v>0</v>
      </c>
      <c r="U395" s="117">
        <f t="shared" si="88"/>
        <v>6000</v>
      </c>
      <c r="V395" s="117">
        <f t="shared" si="88"/>
        <v>0</v>
      </c>
      <c r="W395" s="117">
        <f>+H395+I395+J395+K395+L395+M395+N395+O395+P395+Q395+R395+S395+T395+U395+V395</f>
        <v>6000</v>
      </c>
    </row>
    <row r="396" spans="1:23" ht="39.6" customHeight="1" x14ac:dyDescent="0.25">
      <c r="A396" s="68" t="s">
        <v>1112</v>
      </c>
      <c r="B396" s="55" t="s">
        <v>199</v>
      </c>
      <c r="C396" s="72" t="s">
        <v>1144</v>
      </c>
      <c r="D396" s="3" t="s">
        <v>1204</v>
      </c>
      <c r="E396" s="44" t="s">
        <v>602</v>
      </c>
      <c r="F396" s="44" t="s">
        <v>867</v>
      </c>
      <c r="G396" s="72">
        <v>1</v>
      </c>
      <c r="H396" s="45"/>
      <c r="I396" s="130"/>
      <c r="J396" s="130"/>
      <c r="K396" s="130"/>
      <c r="L396" s="130"/>
      <c r="M396" s="130"/>
      <c r="N396" s="130"/>
      <c r="O396" s="130"/>
      <c r="P396" s="130"/>
      <c r="Q396" s="130"/>
      <c r="R396" s="130"/>
      <c r="S396" s="130"/>
      <c r="T396" s="130"/>
      <c r="U396" s="130">
        <v>1000</v>
      </c>
      <c r="V396" s="130"/>
      <c r="W396" s="130">
        <f t="shared" ref="W396:W401" si="89">+H396+I396+J396+K396+L396+M396+N396+O396+P396+Q396+R396+S396+T396+U396+V396</f>
        <v>1000</v>
      </c>
    </row>
    <row r="397" spans="1:23" ht="39.6" customHeight="1" x14ac:dyDescent="0.25">
      <c r="A397" s="68" t="s">
        <v>1112</v>
      </c>
      <c r="B397" s="55" t="s">
        <v>199</v>
      </c>
      <c r="C397" s="72" t="s">
        <v>1144</v>
      </c>
      <c r="D397" s="3" t="s">
        <v>1204</v>
      </c>
      <c r="E397" s="44" t="s">
        <v>603</v>
      </c>
      <c r="F397" s="44" t="s">
        <v>866</v>
      </c>
      <c r="G397" s="72">
        <v>1</v>
      </c>
      <c r="H397" s="45"/>
      <c r="I397" s="130"/>
      <c r="J397" s="130"/>
      <c r="K397" s="130"/>
      <c r="L397" s="130"/>
      <c r="M397" s="130"/>
      <c r="N397" s="130"/>
      <c r="O397" s="130"/>
      <c r="P397" s="130"/>
      <c r="Q397" s="130"/>
      <c r="R397" s="130"/>
      <c r="S397" s="130"/>
      <c r="T397" s="130"/>
      <c r="U397" s="130">
        <v>1000</v>
      </c>
      <c r="V397" s="130"/>
      <c r="W397" s="130">
        <f t="shared" si="89"/>
        <v>1000</v>
      </c>
    </row>
    <row r="398" spans="1:23" ht="52.9" customHeight="1" x14ac:dyDescent="0.25">
      <c r="A398" s="68" t="s">
        <v>1112</v>
      </c>
      <c r="B398" s="55" t="s">
        <v>199</v>
      </c>
      <c r="C398" s="72" t="s">
        <v>1144</v>
      </c>
      <c r="D398" s="3" t="s">
        <v>1204</v>
      </c>
      <c r="E398" s="46" t="s">
        <v>604</v>
      </c>
      <c r="F398" s="46" t="s">
        <v>605</v>
      </c>
      <c r="G398" s="72">
        <v>1</v>
      </c>
      <c r="H398" s="45"/>
      <c r="I398" s="130"/>
      <c r="J398" s="130"/>
      <c r="K398" s="130"/>
      <c r="L398" s="130"/>
      <c r="M398" s="130"/>
      <c r="N398" s="130"/>
      <c r="O398" s="130"/>
      <c r="P398" s="130"/>
      <c r="Q398" s="130"/>
      <c r="R398" s="130"/>
      <c r="S398" s="130"/>
      <c r="T398" s="130"/>
      <c r="U398" s="130">
        <v>1000</v>
      </c>
      <c r="V398" s="130"/>
      <c r="W398" s="130">
        <f t="shared" si="89"/>
        <v>1000</v>
      </c>
    </row>
    <row r="399" spans="1:23" ht="52.9" customHeight="1" x14ac:dyDescent="0.25">
      <c r="A399" s="68" t="s">
        <v>1112</v>
      </c>
      <c r="B399" s="55" t="s">
        <v>199</v>
      </c>
      <c r="C399" s="72" t="s">
        <v>1144</v>
      </c>
      <c r="D399" s="3" t="s">
        <v>1204</v>
      </c>
      <c r="E399" s="46" t="s">
        <v>1068</v>
      </c>
      <c r="F399" s="46" t="s">
        <v>865</v>
      </c>
      <c r="G399" s="72">
        <v>1</v>
      </c>
      <c r="H399" s="45"/>
      <c r="I399" s="130"/>
      <c r="J399" s="130"/>
      <c r="K399" s="130"/>
      <c r="L399" s="130"/>
      <c r="M399" s="130"/>
      <c r="N399" s="130"/>
      <c r="O399" s="130"/>
      <c r="P399" s="130"/>
      <c r="Q399" s="130"/>
      <c r="R399" s="130"/>
      <c r="S399" s="130"/>
      <c r="T399" s="130"/>
      <c r="U399" s="130">
        <v>1000</v>
      </c>
      <c r="V399" s="130"/>
      <c r="W399" s="130">
        <f t="shared" si="89"/>
        <v>1000</v>
      </c>
    </row>
    <row r="400" spans="1:23" ht="26.45" customHeight="1" x14ac:dyDescent="0.25">
      <c r="A400" s="68" t="s">
        <v>1112</v>
      </c>
      <c r="B400" s="55" t="s">
        <v>199</v>
      </c>
      <c r="C400" s="72" t="s">
        <v>1144</v>
      </c>
      <c r="D400" s="3" t="s">
        <v>1204</v>
      </c>
      <c r="E400" s="46" t="s">
        <v>606</v>
      </c>
      <c r="F400" s="46" t="s">
        <v>864</v>
      </c>
      <c r="G400" s="72">
        <v>1</v>
      </c>
      <c r="H400" s="45"/>
      <c r="I400" s="130"/>
      <c r="J400" s="130"/>
      <c r="K400" s="130"/>
      <c r="L400" s="130"/>
      <c r="M400" s="130"/>
      <c r="N400" s="130"/>
      <c r="O400" s="130"/>
      <c r="P400" s="130"/>
      <c r="Q400" s="130"/>
      <c r="R400" s="130"/>
      <c r="S400" s="130"/>
      <c r="T400" s="130"/>
      <c r="U400" s="130">
        <v>1000</v>
      </c>
      <c r="V400" s="130"/>
      <c r="W400" s="130">
        <f t="shared" si="89"/>
        <v>1000</v>
      </c>
    </row>
    <row r="401" spans="1:23" ht="39.6" customHeight="1" x14ac:dyDescent="0.25">
      <c r="A401" s="68" t="s">
        <v>1112</v>
      </c>
      <c r="B401" s="55" t="s">
        <v>199</v>
      </c>
      <c r="C401" s="72" t="s">
        <v>1144</v>
      </c>
      <c r="D401" s="3" t="s">
        <v>1204</v>
      </c>
      <c r="E401" s="46" t="s">
        <v>607</v>
      </c>
      <c r="F401" s="46" t="s">
        <v>608</v>
      </c>
      <c r="G401" s="52">
        <v>1</v>
      </c>
      <c r="H401" s="45"/>
      <c r="I401" s="130"/>
      <c r="J401" s="130"/>
      <c r="K401" s="130"/>
      <c r="L401" s="130"/>
      <c r="M401" s="130"/>
      <c r="N401" s="130"/>
      <c r="O401" s="130"/>
      <c r="P401" s="130"/>
      <c r="Q401" s="130"/>
      <c r="R401" s="130"/>
      <c r="S401" s="130"/>
      <c r="T401" s="130"/>
      <c r="U401" s="130">
        <v>1000</v>
      </c>
      <c r="V401" s="130"/>
      <c r="W401" s="130">
        <f t="shared" si="89"/>
        <v>1000</v>
      </c>
    </row>
    <row r="402" spans="1:23" x14ac:dyDescent="0.25">
      <c r="A402" s="68" t="s">
        <v>1112</v>
      </c>
      <c r="B402" s="139" t="s">
        <v>1205</v>
      </c>
      <c r="C402" s="29"/>
      <c r="D402" s="29"/>
      <c r="E402" s="60"/>
      <c r="F402" s="29"/>
      <c r="G402" s="29"/>
      <c r="H402" s="30">
        <f t="shared" ref="H402" si="90">SUM(H403:H418)</f>
        <v>0</v>
      </c>
      <c r="I402" s="117">
        <f t="shared" ref="I402:V402" si="91">SUM(I403:I418)</f>
        <v>0</v>
      </c>
      <c r="J402" s="117">
        <f t="shared" si="91"/>
        <v>0</v>
      </c>
      <c r="K402" s="117">
        <f t="shared" si="91"/>
        <v>0</v>
      </c>
      <c r="L402" s="117">
        <f t="shared" si="91"/>
        <v>0</v>
      </c>
      <c r="M402" s="117">
        <f t="shared" si="91"/>
        <v>0</v>
      </c>
      <c r="N402" s="117">
        <f t="shared" si="91"/>
        <v>0</v>
      </c>
      <c r="O402" s="117">
        <f t="shared" si="91"/>
        <v>0</v>
      </c>
      <c r="P402" s="117">
        <f t="shared" si="91"/>
        <v>0</v>
      </c>
      <c r="Q402" s="117">
        <f t="shared" si="91"/>
        <v>0</v>
      </c>
      <c r="R402" s="117">
        <f t="shared" si="91"/>
        <v>0</v>
      </c>
      <c r="S402" s="117">
        <f t="shared" si="91"/>
        <v>0</v>
      </c>
      <c r="T402" s="117">
        <f t="shared" si="91"/>
        <v>0</v>
      </c>
      <c r="U402" s="117">
        <f t="shared" si="91"/>
        <v>419626</v>
      </c>
      <c r="V402" s="117">
        <f t="shared" si="91"/>
        <v>0</v>
      </c>
      <c r="W402" s="117">
        <f>+H402+I402+J402+K402+L402+M402+N402+O402+P402+Q402+R402+S402+T402+U402+V402</f>
        <v>419626</v>
      </c>
    </row>
    <row r="403" spans="1:23" ht="52.9" customHeight="1" x14ac:dyDescent="0.25">
      <c r="A403" s="68" t="s">
        <v>1112</v>
      </c>
      <c r="B403" s="55" t="s">
        <v>199</v>
      </c>
      <c r="C403" s="72" t="s">
        <v>1144</v>
      </c>
      <c r="D403" s="3" t="s">
        <v>1204</v>
      </c>
      <c r="E403" s="44" t="s">
        <v>248</v>
      </c>
      <c r="F403" s="43" t="s">
        <v>609</v>
      </c>
      <c r="G403" s="72">
        <v>0</v>
      </c>
      <c r="H403" s="45"/>
      <c r="I403" s="130"/>
      <c r="J403" s="130"/>
      <c r="K403" s="130"/>
      <c r="L403" s="130"/>
      <c r="M403" s="130"/>
      <c r="N403" s="130"/>
      <c r="O403" s="130"/>
      <c r="P403" s="130"/>
      <c r="Q403" s="130"/>
      <c r="R403" s="130"/>
      <c r="S403" s="130"/>
      <c r="T403" s="130"/>
      <c r="U403" s="130"/>
      <c r="V403" s="130"/>
      <c r="W403" s="130">
        <f t="shared" ref="W403:W418" si="92">+H403+I403+J403+K403+L403+M403+N403+O403+P403+Q403+R403+S403+T403+U403+V403</f>
        <v>0</v>
      </c>
    </row>
    <row r="404" spans="1:23" ht="52.9" customHeight="1" x14ac:dyDescent="0.25">
      <c r="A404" s="68" t="s">
        <v>1112</v>
      </c>
      <c r="B404" s="55" t="s">
        <v>199</v>
      </c>
      <c r="C404" s="72" t="s">
        <v>1144</v>
      </c>
      <c r="D404" s="3" t="s">
        <v>1204</v>
      </c>
      <c r="E404" s="44" t="s">
        <v>1099</v>
      </c>
      <c r="F404" s="44" t="s">
        <v>1100</v>
      </c>
      <c r="G404" s="72">
        <v>1</v>
      </c>
      <c r="H404" s="45"/>
      <c r="I404" s="130"/>
      <c r="J404" s="130"/>
      <c r="K404" s="130"/>
      <c r="L404" s="130"/>
      <c r="M404" s="130"/>
      <c r="N404" s="130"/>
      <c r="O404" s="130"/>
      <c r="P404" s="130"/>
      <c r="Q404" s="130"/>
      <c r="R404" s="130"/>
      <c r="S404" s="130"/>
      <c r="T404" s="130"/>
      <c r="U404" s="130">
        <f>(45750+382876)-(U386+U395+U406+U407+U408+U409+U410+U411+U412+U414+U415+U416+U418)-200</f>
        <v>370526</v>
      </c>
      <c r="V404" s="130"/>
      <c r="W404" s="130">
        <f t="shared" si="92"/>
        <v>370526</v>
      </c>
    </row>
    <row r="405" spans="1:23" s="41" customFormat="1" ht="52.9" customHeight="1" x14ac:dyDescent="0.25">
      <c r="A405" s="68" t="s">
        <v>1112</v>
      </c>
      <c r="B405" s="55" t="s">
        <v>199</v>
      </c>
      <c r="C405" s="72" t="s">
        <v>1144</v>
      </c>
      <c r="D405" s="3" t="s">
        <v>1204</v>
      </c>
      <c r="E405" s="49" t="s">
        <v>610</v>
      </c>
      <c r="F405" s="44" t="s">
        <v>201</v>
      </c>
      <c r="G405" s="72">
        <v>0</v>
      </c>
      <c r="H405" s="45"/>
      <c r="I405" s="130"/>
      <c r="J405" s="130"/>
      <c r="K405" s="130"/>
      <c r="L405" s="130"/>
      <c r="M405" s="130"/>
      <c r="N405" s="130"/>
      <c r="O405" s="130"/>
      <c r="P405" s="130"/>
      <c r="Q405" s="130"/>
      <c r="R405" s="130"/>
      <c r="S405" s="130"/>
      <c r="T405" s="130"/>
      <c r="U405" s="130"/>
      <c r="V405" s="130"/>
      <c r="W405" s="130">
        <f t="shared" si="92"/>
        <v>0</v>
      </c>
    </row>
    <row r="406" spans="1:23" s="41" customFormat="1" ht="52.9" customHeight="1" x14ac:dyDescent="0.25">
      <c r="A406" s="68" t="s">
        <v>1112</v>
      </c>
      <c r="B406" s="55" t="s">
        <v>199</v>
      </c>
      <c r="C406" s="72" t="s">
        <v>1144</v>
      </c>
      <c r="D406" s="3" t="s">
        <v>1204</v>
      </c>
      <c r="E406" s="44" t="s">
        <v>1069</v>
      </c>
      <c r="F406" s="44" t="s">
        <v>203</v>
      </c>
      <c r="G406" s="73">
        <v>10.199999999999999</v>
      </c>
      <c r="H406" s="45"/>
      <c r="I406" s="130"/>
      <c r="J406" s="130"/>
      <c r="K406" s="130"/>
      <c r="L406" s="130"/>
      <c r="M406" s="130"/>
      <c r="N406" s="130"/>
      <c r="O406" s="130"/>
      <c r="P406" s="130"/>
      <c r="Q406" s="130"/>
      <c r="R406" s="130"/>
      <c r="S406" s="130"/>
      <c r="T406" s="130"/>
      <c r="U406" s="130">
        <v>12000</v>
      </c>
      <c r="V406" s="130"/>
      <c r="W406" s="130">
        <f t="shared" si="92"/>
        <v>12000</v>
      </c>
    </row>
    <row r="407" spans="1:23" s="41" customFormat="1" ht="39.6" customHeight="1" x14ac:dyDescent="0.25">
      <c r="A407" s="68" t="s">
        <v>1112</v>
      </c>
      <c r="B407" s="55" t="s">
        <v>199</v>
      </c>
      <c r="C407" s="72" t="s">
        <v>1144</v>
      </c>
      <c r="D407" s="3" t="s">
        <v>1204</v>
      </c>
      <c r="E407" s="44" t="s">
        <v>1070</v>
      </c>
      <c r="F407" s="44" t="s">
        <v>611</v>
      </c>
      <c r="G407" s="73">
        <v>8.4</v>
      </c>
      <c r="H407" s="45"/>
      <c r="I407" s="130"/>
      <c r="J407" s="130"/>
      <c r="K407" s="130"/>
      <c r="L407" s="130"/>
      <c r="M407" s="130"/>
      <c r="N407" s="130"/>
      <c r="O407" s="130"/>
      <c r="P407" s="130"/>
      <c r="Q407" s="130"/>
      <c r="R407" s="130"/>
      <c r="S407" s="130"/>
      <c r="T407" s="130"/>
      <c r="U407" s="130">
        <v>12000</v>
      </c>
      <c r="V407" s="130"/>
      <c r="W407" s="130">
        <f t="shared" si="92"/>
        <v>12000</v>
      </c>
    </row>
    <row r="408" spans="1:23" s="41" customFormat="1" ht="52.9" customHeight="1" x14ac:dyDescent="0.25">
      <c r="A408" s="68" t="s">
        <v>1112</v>
      </c>
      <c r="B408" s="55" t="s">
        <v>199</v>
      </c>
      <c r="C408" s="72" t="s">
        <v>1144</v>
      </c>
      <c r="D408" s="3" t="s">
        <v>1204</v>
      </c>
      <c r="E408" s="44" t="s">
        <v>612</v>
      </c>
      <c r="F408" s="44" t="s">
        <v>613</v>
      </c>
      <c r="G408" s="73">
        <v>1</v>
      </c>
      <c r="H408" s="45"/>
      <c r="I408" s="130"/>
      <c r="J408" s="130"/>
      <c r="K408" s="130"/>
      <c r="L408" s="130"/>
      <c r="M408" s="130"/>
      <c r="N408" s="130"/>
      <c r="O408" s="130"/>
      <c r="P408" s="130"/>
      <c r="Q408" s="130"/>
      <c r="R408" s="130"/>
      <c r="S408" s="130"/>
      <c r="T408" s="130"/>
      <c r="U408" s="130">
        <v>12000</v>
      </c>
      <c r="V408" s="130"/>
      <c r="W408" s="130">
        <f t="shared" si="92"/>
        <v>12000</v>
      </c>
    </row>
    <row r="409" spans="1:23" s="41" customFormat="1" ht="66" customHeight="1" x14ac:dyDescent="0.25">
      <c r="A409" s="68" t="s">
        <v>1112</v>
      </c>
      <c r="B409" s="55" t="s">
        <v>199</v>
      </c>
      <c r="C409" s="72" t="s">
        <v>1144</v>
      </c>
      <c r="D409" s="3" t="s">
        <v>1204</v>
      </c>
      <c r="E409" s="44" t="s">
        <v>614</v>
      </c>
      <c r="F409" s="44" t="s">
        <v>868</v>
      </c>
      <c r="G409" s="72">
        <v>1</v>
      </c>
      <c r="H409" s="45"/>
      <c r="I409" s="130"/>
      <c r="J409" s="130"/>
      <c r="K409" s="130"/>
      <c r="L409" s="130"/>
      <c r="M409" s="130"/>
      <c r="N409" s="130"/>
      <c r="O409" s="130"/>
      <c r="P409" s="130"/>
      <c r="Q409" s="130"/>
      <c r="R409" s="130"/>
      <c r="S409" s="130"/>
      <c r="T409" s="130"/>
      <c r="U409" s="130">
        <v>12200</v>
      </c>
      <c r="V409" s="130"/>
      <c r="W409" s="130">
        <f t="shared" si="92"/>
        <v>12200</v>
      </c>
    </row>
    <row r="410" spans="1:23" ht="26.45" customHeight="1" x14ac:dyDescent="0.25">
      <c r="A410" s="68" t="s">
        <v>1112</v>
      </c>
      <c r="B410" s="55" t="s">
        <v>199</v>
      </c>
      <c r="C410" s="72" t="s">
        <v>1144</v>
      </c>
      <c r="D410" s="3" t="s">
        <v>1204</v>
      </c>
      <c r="E410" s="44" t="s">
        <v>802</v>
      </c>
      <c r="F410" s="44" t="s">
        <v>615</v>
      </c>
      <c r="G410" s="72">
        <v>1</v>
      </c>
      <c r="H410" s="45"/>
      <c r="I410" s="130"/>
      <c r="J410" s="130"/>
      <c r="K410" s="130"/>
      <c r="L410" s="130"/>
      <c r="M410" s="130"/>
      <c r="N410" s="130"/>
      <c r="O410" s="130"/>
      <c r="P410" s="130"/>
      <c r="Q410" s="130"/>
      <c r="R410" s="130"/>
      <c r="S410" s="130"/>
      <c r="T410" s="130"/>
      <c r="U410" s="130">
        <v>100</v>
      </c>
      <c r="V410" s="130"/>
      <c r="W410" s="130">
        <f t="shared" si="92"/>
        <v>100</v>
      </c>
    </row>
    <row r="411" spans="1:23" ht="66" customHeight="1" x14ac:dyDescent="0.25">
      <c r="A411" s="68" t="s">
        <v>1112</v>
      </c>
      <c r="B411" s="55" t="s">
        <v>199</v>
      </c>
      <c r="C411" s="72" t="s">
        <v>1144</v>
      </c>
      <c r="D411" s="3" t="s">
        <v>1204</v>
      </c>
      <c r="E411" s="44" t="s">
        <v>616</v>
      </c>
      <c r="F411" s="44" t="s">
        <v>249</v>
      </c>
      <c r="G411" s="72">
        <v>1</v>
      </c>
      <c r="H411" s="45"/>
      <c r="I411" s="130"/>
      <c r="J411" s="130"/>
      <c r="K411" s="130"/>
      <c r="L411" s="130"/>
      <c r="M411" s="130"/>
      <c r="N411" s="130"/>
      <c r="O411" s="130"/>
      <c r="P411" s="130"/>
      <c r="Q411" s="130"/>
      <c r="R411" s="130"/>
      <c r="S411" s="130"/>
      <c r="T411" s="130"/>
      <c r="U411" s="130">
        <v>100</v>
      </c>
      <c r="V411" s="130"/>
      <c r="W411" s="130">
        <f t="shared" si="92"/>
        <v>100</v>
      </c>
    </row>
    <row r="412" spans="1:23" ht="26.45" customHeight="1" x14ac:dyDescent="0.25">
      <c r="A412" s="68" t="s">
        <v>1112</v>
      </c>
      <c r="B412" s="55" t="s">
        <v>199</v>
      </c>
      <c r="C412" s="72" t="s">
        <v>1144</v>
      </c>
      <c r="D412" s="3" t="s">
        <v>1204</v>
      </c>
      <c r="E412" s="44" t="s">
        <v>803</v>
      </c>
      <c r="F412" s="44" t="s">
        <v>617</v>
      </c>
      <c r="G412" s="72">
        <v>0</v>
      </c>
      <c r="H412" s="45"/>
      <c r="I412" s="130"/>
      <c r="J412" s="130"/>
      <c r="K412" s="130"/>
      <c r="L412" s="130"/>
      <c r="M412" s="130"/>
      <c r="N412" s="130"/>
      <c r="O412" s="130"/>
      <c r="P412" s="130"/>
      <c r="Q412" s="130"/>
      <c r="R412" s="130"/>
      <c r="S412" s="130"/>
      <c r="T412" s="130"/>
      <c r="U412" s="130">
        <v>100</v>
      </c>
      <c r="V412" s="130"/>
      <c r="W412" s="130">
        <f t="shared" si="92"/>
        <v>100</v>
      </c>
    </row>
    <row r="413" spans="1:23" ht="52.9" customHeight="1" x14ac:dyDescent="0.25">
      <c r="A413" s="68" t="s">
        <v>1112</v>
      </c>
      <c r="B413" s="55" t="s">
        <v>199</v>
      </c>
      <c r="C413" s="72" t="s">
        <v>1144</v>
      </c>
      <c r="D413" s="3" t="s">
        <v>1204</v>
      </c>
      <c r="E413" s="44" t="s">
        <v>618</v>
      </c>
      <c r="F413" s="44" t="s">
        <v>619</v>
      </c>
      <c r="G413" s="72">
        <v>1</v>
      </c>
      <c r="H413" s="47"/>
      <c r="I413" s="131"/>
      <c r="J413" s="131"/>
      <c r="K413" s="131"/>
      <c r="L413" s="131"/>
      <c r="M413" s="131"/>
      <c r="N413" s="131"/>
      <c r="O413" s="131"/>
      <c r="P413" s="131"/>
      <c r="Q413" s="131"/>
      <c r="R413" s="131"/>
      <c r="S413" s="131"/>
      <c r="T413" s="131"/>
      <c r="U413" s="130">
        <v>100</v>
      </c>
      <c r="V413" s="130"/>
      <c r="W413" s="131">
        <f t="shared" si="92"/>
        <v>100</v>
      </c>
    </row>
    <row r="414" spans="1:23" ht="26.45" customHeight="1" x14ac:dyDescent="0.25">
      <c r="A414" s="68" t="s">
        <v>1112</v>
      </c>
      <c r="B414" s="55" t="s">
        <v>199</v>
      </c>
      <c r="C414" s="72" t="s">
        <v>1144</v>
      </c>
      <c r="D414" s="3" t="s">
        <v>1204</v>
      </c>
      <c r="E414" s="49" t="s">
        <v>804</v>
      </c>
      <c r="F414" s="42" t="s">
        <v>805</v>
      </c>
      <c r="G414" s="72">
        <v>0</v>
      </c>
      <c r="H414" s="47"/>
      <c r="I414" s="131"/>
      <c r="J414" s="131"/>
      <c r="K414" s="131"/>
      <c r="L414" s="131"/>
      <c r="M414" s="131"/>
      <c r="N414" s="131"/>
      <c r="O414" s="131"/>
      <c r="P414" s="131"/>
      <c r="Q414" s="131"/>
      <c r="R414" s="131"/>
      <c r="S414" s="131"/>
      <c r="T414" s="131"/>
      <c r="U414" s="130">
        <v>100</v>
      </c>
      <c r="V414" s="130"/>
      <c r="W414" s="131">
        <f t="shared" si="92"/>
        <v>100</v>
      </c>
    </row>
    <row r="415" spans="1:23" ht="39.6" customHeight="1" x14ac:dyDescent="0.25">
      <c r="A415" s="68" t="s">
        <v>1112</v>
      </c>
      <c r="B415" s="55" t="s">
        <v>199</v>
      </c>
      <c r="C415" s="72" t="s">
        <v>1144</v>
      </c>
      <c r="D415" s="3" t="s">
        <v>1204</v>
      </c>
      <c r="E415" s="44" t="s">
        <v>620</v>
      </c>
      <c r="F415" s="43" t="s">
        <v>621</v>
      </c>
      <c r="G415" s="72">
        <v>1</v>
      </c>
      <c r="H415" s="45"/>
      <c r="I415" s="130"/>
      <c r="J415" s="130"/>
      <c r="K415" s="130"/>
      <c r="L415" s="130"/>
      <c r="M415" s="130"/>
      <c r="N415" s="130"/>
      <c r="O415" s="130"/>
      <c r="P415" s="130"/>
      <c r="Q415" s="130"/>
      <c r="R415" s="130"/>
      <c r="S415" s="130"/>
      <c r="T415" s="130"/>
      <c r="U415" s="130">
        <v>100</v>
      </c>
      <c r="V415" s="130"/>
      <c r="W415" s="130">
        <f t="shared" si="92"/>
        <v>100</v>
      </c>
    </row>
    <row r="416" spans="1:23" ht="39.6" customHeight="1" x14ac:dyDescent="0.25">
      <c r="A416" s="68" t="s">
        <v>1112</v>
      </c>
      <c r="B416" s="55" t="s">
        <v>199</v>
      </c>
      <c r="C416" s="72" t="s">
        <v>1144</v>
      </c>
      <c r="D416" s="3" t="s">
        <v>1204</v>
      </c>
      <c r="E416" s="44" t="s">
        <v>622</v>
      </c>
      <c r="F416" s="44" t="s">
        <v>623</v>
      </c>
      <c r="G416" s="72">
        <v>0</v>
      </c>
      <c r="H416" s="45"/>
      <c r="I416" s="130"/>
      <c r="J416" s="130"/>
      <c r="K416" s="130"/>
      <c r="L416" s="130"/>
      <c r="M416" s="130"/>
      <c r="N416" s="130"/>
      <c r="O416" s="130"/>
      <c r="P416" s="130"/>
      <c r="Q416" s="130"/>
      <c r="R416" s="130"/>
      <c r="S416" s="130"/>
      <c r="T416" s="130"/>
      <c r="U416" s="130">
        <v>100</v>
      </c>
      <c r="V416" s="130"/>
      <c r="W416" s="130">
        <f t="shared" si="92"/>
        <v>100</v>
      </c>
    </row>
    <row r="417" spans="1:27" ht="92.45" customHeight="1" x14ac:dyDescent="0.25">
      <c r="A417" s="68" t="s">
        <v>1112</v>
      </c>
      <c r="B417" s="55" t="s">
        <v>199</v>
      </c>
      <c r="C417" s="72" t="s">
        <v>1144</v>
      </c>
      <c r="D417" s="3" t="s">
        <v>1204</v>
      </c>
      <c r="E417" s="46" t="s">
        <v>624</v>
      </c>
      <c r="F417" s="46" t="s">
        <v>250</v>
      </c>
      <c r="G417" s="72">
        <v>5</v>
      </c>
      <c r="H417" s="45"/>
      <c r="I417" s="130"/>
      <c r="J417" s="130"/>
      <c r="K417" s="130"/>
      <c r="L417" s="130"/>
      <c r="M417" s="130"/>
      <c r="N417" s="130"/>
      <c r="O417" s="130"/>
      <c r="P417" s="130"/>
      <c r="Q417" s="130"/>
      <c r="R417" s="130"/>
      <c r="S417" s="130"/>
      <c r="T417" s="130"/>
      <c r="U417" s="130">
        <v>100</v>
      </c>
      <c r="V417" s="130"/>
      <c r="W417" s="130">
        <f t="shared" si="92"/>
        <v>100</v>
      </c>
    </row>
    <row r="418" spans="1:27" ht="52.9" customHeight="1" x14ac:dyDescent="0.25">
      <c r="A418" s="68" t="s">
        <v>1112</v>
      </c>
      <c r="B418" s="55" t="s">
        <v>199</v>
      </c>
      <c r="C418" s="72" t="s">
        <v>1144</v>
      </c>
      <c r="D418" s="3" t="s">
        <v>1204</v>
      </c>
      <c r="E418" s="46" t="s">
        <v>625</v>
      </c>
      <c r="F418" s="46" t="s">
        <v>251</v>
      </c>
      <c r="G418" s="72">
        <v>1</v>
      </c>
      <c r="H418" s="45"/>
      <c r="I418" s="130"/>
      <c r="J418" s="130"/>
      <c r="K418" s="130"/>
      <c r="L418" s="130"/>
      <c r="M418" s="130"/>
      <c r="N418" s="130"/>
      <c r="O418" s="130"/>
      <c r="P418" s="130"/>
      <c r="Q418" s="130"/>
      <c r="R418" s="130"/>
      <c r="S418" s="130"/>
      <c r="T418" s="130"/>
      <c r="U418" s="130">
        <v>100</v>
      </c>
      <c r="V418" s="130"/>
      <c r="W418" s="130">
        <f t="shared" si="92"/>
        <v>100</v>
      </c>
    </row>
    <row r="419" spans="1:27" x14ac:dyDescent="0.25">
      <c r="A419" s="68" t="s">
        <v>1112</v>
      </c>
      <c r="B419" s="137" t="s">
        <v>199</v>
      </c>
      <c r="C419" s="141"/>
      <c r="D419" s="141"/>
      <c r="E419" s="142"/>
      <c r="F419" s="141"/>
      <c r="G419" s="141"/>
      <c r="H419" s="147">
        <f t="shared" ref="H419" si="93">SUM(H420:H441)</f>
        <v>2573051</v>
      </c>
      <c r="I419" s="143">
        <f t="shared" ref="I419:V419" si="94">SUM(I420:I441)</f>
        <v>0</v>
      </c>
      <c r="J419" s="143">
        <f t="shared" si="94"/>
        <v>0</v>
      </c>
      <c r="K419" s="149">
        <f t="shared" si="94"/>
        <v>29620398</v>
      </c>
      <c r="L419" s="148">
        <v>829935</v>
      </c>
      <c r="M419" s="143">
        <f t="shared" si="94"/>
        <v>0</v>
      </c>
      <c r="N419" s="143">
        <f t="shared" si="94"/>
        <v>0</v>
      </c>
      <c r="O419" s="143">
        <f t="shared" si="94"/>
        <v>0</v>
      </c>
      <c r="P419" s="143">
        <f t="shared" si="94"/>
        <v>0</v>
      </c>
      <c r="Q419" s="143">
        <f t="shared" si="94"/>
        <v>0</v>
      </c>
      <c r="R419" s="144">
        <f t="shared" si="94"/>
        <v>721000</v>
      </c>
      <c r="S419" s="143">
        <f t="shared" si="94"/>
        <v>0</v>
      </c>
      <c r="T419" s="143">
        <f t="shared" si="94"/>
        <v>0</v>
      </c>
      <c r="U419" s="149">
        <f t="shared" si="94"/>
        <v>25897185</v>
      </c>
      <c r="V419" s="117">
        <f t="shared" si="94"/>
        <v>0</v>
      </c>
      <c r="W419" s="117">
        <f>+H419+I419+J419+K419+L419+M419+N419+O419+P419+Q419+R419+S419+T419+U419+V419</f>
        <v>59641569</v>
      </c>
    </row>
    <row r="420" spans="1:27" ht="39.6" customHeight="1" x14ac:dyDescent="0.25">
      <c r="A420" s="68" t="s">
        <v>1112</v>
      </c>
      <c r="B420" s="55" t="s">
        <v>199</v>
      </c>
      <c r="C420" s="72" t="s">
        <v>1144</v>
      </c>
      <c r="D420" s="3" t="s">
        <v>1204</v>
      </c>
      <c r="E420" s="48" t="s">
        <v>626</v>
      </c>
      <c r="F420" s="44" t="s">
        <v>235</v>
      </c>
      <c r="G420" s="72">
        <v>0</v>
      </c>
      <c r="H420" s="45"/>
      <c r="I420" s="130"/>
      <c r="J420" s="130"/>
      <c r="K420" s="130"/>
      <c r="L420" s="130"/>
      <c r="M420" s="130"/>
      <c r="N420" s="130"/>
      <c r="O420" s="130"/>
      <c r="P420" s="130"/>
      <c r="Q420" s="130"/>
      <c r="R420" s="130"/>
      <c r="S420" s="130"/>
      <c r="T420" s="130"/>
      <c r="U420" s="130"/>
      <c r="V420" s="130"/>
      <c r="W420" s="130">
        <f t="shared" ref="W420:W441" si="95">+H420+I420+J420+K420+L420+M420+N420+O420+P420+Q420+R420+S420+T420+U420+V420</f>
        <v>0</v>
      </c>
      <c r="AA420" s="96"/>
    </row>
    <row r="421" spans="1:27" ht="39.6" customHeight="1" x14ac:dyDescent="0.25">
      <c r="A421" s="68" t="s">
        <v>1112</v>
      </c>
      <c r="B421" s="55" t="s">
        <v>199</v>
      </c>
      <c r="C421" s="72" t="s">
        <v>1144</v>
      </c>
      <c r="D421" s="3" t="s">
        <v>1204</v>
      </c>
      <c r="E421" s="48" t="s">
        <v>627</v>
      </c>
      <c r="F421" s="44" t="s">
        <v>236</v>
      </c>
      <c r="G421" s="72">
        <v>0</v>
      </c>
      <c r="H421" s="47"/>
      <c r="I421" s="131"/>
      <c r="J421" s="131"/>
      <c r="K421" s="131"/>
      <c r="L421" s="131"/>
      <c r="M421" s="131"/>
      <c r="N421" s="131"/>
      <c r="O421" s="131"/>
      <c r="P421" s="131"/>
      <c r="Q421" s="131"/>
      <c r="R421" s="131"/>
      <c r="S421" s="131"/>
      <c r="T421" s="131"/>
      <c r="U421" s="131"/>
      <c r="V421" s="131"/>
      <c r="W421" s="131">
        <f t="shared" si="95"/>
        <v>0</v>
      </c>
    </row>
    <row r="422" spans="1:27" ht="66" customHeight="1" x14ac:dyDescent="0.25">
      <c r="A422" s="68" t="s">
        <v>1112</v>
      </c>
      <c r="B422" s="55" t="s">
        <v>199</v>
      </c>
      <c r="C422" s="72" t="s">
        <v>1144</v>
      </c>
      <c r="D422" s="3" t="s">
        <v>1204</v>
      </c>
      <c r="E422" s="48" t="s">
        <v>628</v>
      </c>
      <c r="F422" s="44" t="s">
        <v>236</v>
      </c>
      <c r="G422" s="72">
        <v>1</v>
      </c>
      <c r="H422" s="47"/>
      <c r="I422" s="131"/>
      <c r="J422" s="131"/>
      <c r="K422" s="131"/>
      <c r="L422" s="131"/>
      <c r="M422" s="131"/>
      <c r="N422" s="131"/>
      <c r="O422" s="131"/>
      <c r="P422" s="131"/>
      <c r="Q422" s="131"/>
      <c r="R422" s="131"/>
      <c r="S422" s="131"/>
      <c r="T422" s="131"/>
      <c r="U422" s="131"/>
      <c r="V422" s="131"/>
      <c r="W422" s="131">
        <f t="shared" si="95"/>
        <v>0</v>
      </c>
    </row>
    <row r="423" spans="1:27" ht="66" customHeight="1" x14ac:dyDescent="0.25">
      <c r="A423" s="68" t="s">
        <v>1112</v>
      </c>
      <c r="B423" s="55" t="s">
        <v>199</v>
      </c>
      <c r="C423" s="72" t="s">
        <v>1144</v>
      </c>
      <c r="D423" s="3" t="s">
        <v>1204</v>
      </c>
      <c r="E423" s="48" t="s">
        <v>629</v>
      </c>
      <c r="F423" s="44" t="s">
        <v>236</v>
      </c>
      <c r="G423" s="72">
        <v>0</v>
      </c>
      <c r="H423" s="45"/>
      <c r="I423" s="130"/>
      <c r="J423" s="130"/>
      <c r="K423" s="130"/>
      <c r="L423" s="130"/>
      <c r="M423" s="130"/>
      <c r="N423" s="130"/>
      <c r="O423" s="130"/>
      <c r="P423" s="130"/>
      <c r="Q423" s="130"/>
      <c r="R423" s="130"/>
      <c r="S423" s="130"/>
      <c r="T423" s="130"/>
      <c r="U423" s="130"/>
      <c r="V423" s="130"/>
      <c r="W423" s="130">
        <f t="shared" si="95"/>
        <v>0</v>
      </c>
    </row>
    <row r="424" spans="1:27" ht="48" customHeight="1" x14ac:dyDescent="0.25">
      <c r="A424" s="68" t="s">
        <v>1112</v>
      </c>
      <c r="B424" s="55" t="s">
        <v>199</v>
      </c>
      <c r="C424" s="72" t="s">
        <v>1144</v>
      </c>
      <c r="D424" s="3" t="s">
        <v>1204</v>
      </c>
      <c r="E424" s="48" t="s">
        <v>989</v>
      </c>
      <c r="F424" s="44" t="s">
        <v>236</v>
      </c>
      <c r="G424" s="72">
        <v>0</v>
      </c>
      <c r="H424" s="45"/>
      <c r="I424" s="130"/>
      <c r="J424" s="130"/>
      <c r="K424" s="130"/>
      <c r="L424" s="130"/>
      <c r="M424" s="130"/>
      <c r="N424" s="130"/>
      <c r="O424" s="130"/>
      <c r="P424" s="130"/>
      <c r="Q424" s="130"/>
      <c r="R424" s="130"/>
      <c r="S424" s="130"/>
      <c r="T424" s="130"/>
      <c r="U424" s="130"/>
      <c r="V424" s="130"/>
      <c r="W424" s="130">
        <f t="shared" si="95"/>
        <v>0</v>
      </c>
    </row>
    <row r="425" spans="1:27" ht="66" customHeight="1" x14ac:dyDescent="0.25">
      <c r="A425" s="68" t="s">
        <v>1112</v>
      </c>
      <c r="B425" s="55" t="s">
        <v>199</v>
      </c>
      <c r="C425" s="72" t="s">
        <v>1144</v>
      </c>
      <c r="D425" s="3" t="s">
        <v>1204</v>
      </c>
      <c r="E425" s="48" t="s">
        <v>630</v>
      </c>
      <c r="F425" s="44" t="s">
        <v>631</v>
      </c>
      <c r="G425" s="72">
        <v>0</v>
      </c>
      <c r="H425" s="45"/>
      <c r="I425" s="130"/>
      <c r="J425" s="130"/>
      <c r="K425" s="130"/>
      <c r="L425" s="130"/>
      <c r="M425" s="130"/>
      <c r="N425" s="130"/>
      <c r="O425" s="130"/>
      <c r="P425" s="130"/>
      <c r="Q425" s="130"/>
      <c r="R425" s="130"/>
      <c r="S425" s="130"/>
      <c r="T425" s="130"/>
      <c r="U425" s="130"/>
      <c r="V425" s="130"/>
      <c r="W425" s="130">
        <f t="shared" si="95"/>
        <v>0</v>
      </c>
    </row>
    <row r="426" spans="1:27" ht="79.150000000000006" customHeight="1" x14ac:dyDescent="0.25">
      <c r="A426" s="68" t="s">
        <v>1112</v>
      </c>
      <c r="B426" s="55" t="s">
        <v>199</v>
      </c>
      <c r="C426" s="72" t="s">
        <v>1144</v>
      </c>
      <c r="D426" s="3" t="s">
        <v>1204</v>
      </c>
      <c r="E426" s="48" t="s">
        <v>632</v>
      </c>
      <c r="F426" s="44" t="s">
        <v>869</v>
      </c>
      <c r="G426" s="72">
        <v>0</v>
      </c>
      <c r="H426" s="45"/>
      <c r="I426" s="130"/>
      <c r="J426" s="130"/>
      <c r="K426" s="130"/>
      <c r="L426" s="130"/>
      <c r="M426" s="130"/>
      <c r="N426" s="130"/>
      <c r="O426" s="130"/>
      <c r="P426" s="130"/>
      <c r="Q426" s="130"/>
      <c r="R426" s="130"/>
      <c r="S426" s="130"/>
      <c r="T426" s="130"/>
      <c r="U426" s="130"/>
      <c r="V426" s="130"/>
      <c r="W426" s="130">
        <f t="shared" si="95"/>
        <v>0</v>
      </c>
    </row>
    <row r="427" spans="1:27" ht="66" customHeight="1" x14ac:dyDescent="0.25">
      <c r="A427" s="68" t="s">
        <v>1112</v>
      </c>
      <c r="B427" s="55" t="s">
        <v>199</v>
      </c>
      <c r="C427" s="72" t="s">
        <v>1144</v>
      </c>
      <c r="D427" s="3" t="s">
        <v>1204</v>
      </c>
      <c r="E427" s="48" t="s">
        <v>237</v>
      </c>
      <c r="F427" s="44" t="s">
        <v>238</v>
      </c>
      <c r="G427" s="72">
        <v>0</v>
      </c>
      <c r="H427" s="45"/>
      <c r="I427" s="130"/>
      <c r="J427" s="130"/>
      <c r="K427" s="130"/>
      <c r="L427" s="130"/>
      <c r="M427" s="130"/>
      <c r="N427" s="130"/>
      <c r="O427" s="130"/>
      <c r="P427" s="130"/>
      <c r="Q427" s="130"/>
      <c r="R427" s="130"/>
      <c r="S427" s="130"/>
      <c r="T427" s="130"/>
      <c r="U427" s="130"/>
      <c r="V427" s="130"/>
      <c r="W427" s="130">
        <f t="shared" si="95"/>
        <v>0</v>
      </c>
    </row>
    <row r="428" spans="1:27" ht="52.9" customHeight="1" x14ac:dyDescent="0.25">
      <c r="A428" s="68" t="s">
        <v>1112</v>
      </c>
      <c r="B428" s="55" t="s">
        <v>199</v>
      </c>
      <c r="C428" s="72" t="s">
        <v>1144</v>
      </c>
      <c r="D428" s="3" t="s">
        <v>1204</v>
      </c>
      <c r="E428" s="48" t="s">
        <v>1008</v>
      </c>
      <c r="F428" s="44" t="s">
        <v>990</v>
      </c>
      <c r="G428" s="72">
        <v>1</v>
      </c>
      <c r="H428" s="45"/>
      <c r="I428" s="130"/>
      <c r="J428" s="130"/>
      <c r="K428" s="130"/>
      <c r="L428" s="130"/>
      <c r="M428" s="130"/>
      <c r="N428" s="130"/>
      <c r="O428" s="130"/>
      <c r="P428" s="130"/>
      <c r="Q428" s="130"/>
      <c r="R428" s="130"/>
      <c r="S428" s="130"/>
      <c r="T428" s="130"/>
      <c r="U428" s="146"/>
      <c r="V428" s="130"/>
      <c r="W428" s="130">
        <f t="shared" si="95"/>
        <v>0</v>
      </c>
    </row>
    <row r="429" spans="1:27" ht="39.6" customHeight="1" x14ac:dyDescent="0.25">
      <c r="A429" s="68" t="s">
        <v>1112</v>
      </c>
      <c r="B429" s="55" t="s">
        <v>199</v>
      </c>
      <c r="C429" s="72" t="s">
        <v>1144</v>
      </c>
      <c r="D429" s="3" t="s">
        <v>1204</v>
      </c>
      <c r="E429" s="48" t="s">
        <v>972</v>
      </c>
      <c r="F429" s="44" t="s">
        <v>973</v>
      </c>
      <c r="G429" s="72">
        <v>0</v>
      </c>
      <c r="H429" s="45"/>
      <c r="I429" s="130"/>
      <c r="J429" s="130"/>
      <c r="K429" s="130"/>
      <c r="L429" s="130"/>
      <c r="M429" s="130"/>
      <c r="N429" s="130"/>
      <c r="O429" s="130"/>
      <c r="P429" s="130"/>
      <c r="Q429" s="130"/>
      <c r="R429" s="130"/>
      <c r="S429" s="130"/>
      <c r="T429" s="130"/>
      <c r="U429" s="130"/>
      <c r="V429" s="130"/>
      <c r="W429" s="130">
        <f t="shared" si="95"/>
        <v>0</v>
      </c>
    </row>
    <row r="430" spans="1:27" s="56" customFormat="1" ht="39.6" customHeight="1" x14ac:dyDescent="0.25">
      <c r="A430" s="67" t="s">
        <v>1112</v>
      </c>
      <c r="B430" s="55" t="s">
        <v>199</v>
      </c>
      <c r="C430" s="72" t="s">
        <v>1144</v>
      </c>
      <c r="D430" s="3" t="s">
        <v>1204</v>
      </c>
      <c r="E430" s="48" t="s">
        <v>974</v>
      </c>
      <c r="F430" s="44" t="s">
        <v>166</v>
      </c>
      <c r="G430" s="72">
        <v>1</v>
      </c>
      <c r="H430" s="45"/>
      <c r="I430" s="130"/>
      <c r="J430" s="130"/>
      <c r="K430" s="130"/>
      <c r="L430" s="130"/>
      <c r="M430" s="130"/>
      <c r="N430" s="130"/>
      <c r="O430" s="130"/>
      <c r="P430" s="130"/>
      <c r="Q430" s="130"/>
      <c r="R430" s="145">
        <v>701000</v>
      </c>
      <c r="S430" s="130"/>
      <c r="T430" s="130"/>
      <c r="U430" s="130"/>
      <c r="V430" s="130"/>
      <c r="W430" s="130">
        <f t="shared" si="95"/>
        <v>701000</v>
      </c>
    </row>
    <row r="431" spans="1:27" ht="52.9" customHeight="1" x14ac:dyDescent="0.25">
      <c r="A431" s="68" t="s">
        <v>1112</v>
      </c>
      <c r="B431" s="55" t="s">
        <v>199</v>
      </c>
      <c r="C431" s="72" t="s">
        <v>1144</v>
      </c>
      <c r="D431" s="3" t="s">
        <v>1204</v>
      </c>
      <c r="E431" s="48" t="s">
        <v>633</v>
      </c>
      <c r="F431" s="44" t="s">
        <v>870</v>
      </c>
      <c r="G431" s="72">
        <v>60</v>
      </c>
      <c r="H431" s="45"/>
      <c r="I431" s="130"/>
      <c r="J431" s="130"/>
      <c r="K431" s="130"/>
      <c r="L431" s="130"/>
      <c r="M431" s="130"/>
      <c r="N431" s="130"/>
      <c r="O431" s="130"/>
      <c r="P431" s="130"/>
      <c r="Q431" s="130"/>
      <c r="R431" s="130"/>
      <c r="S431" s="130"/>
      <c r="T431" s="130"/>
      <c r="U431" s="130"/>
      <c r="V431" s="130"/>
      <c r="W431" s="130">
        <f t="shared" si="95"/>
        <v>0</v>
      </c>
    </row>
    <row r="432" spans="1:27" s="56" customFormat="1" ht="52.9" customHeight="1" x14ac:dyDescent="0.25">
      <c r="A432" s="67" t="s">
        <v>1112</v>
      </c>
      <c r="B432" s="55" t="s">
        <v>199</v>
      </c>
      <c r="C432" s="72" t="s">
        <v>1144</v>
      </c>
      <c r="D432" s="3" t="s">
        <v>1204</v>
      </c>
      <c r="E432" s="66" t="s">
        <v>1071</v>
      </c>
      <c r="F432" s="46" t="s">
        <v>100</v>
      </c>
      <c r="G432" s="72">
        <v>1</v>
      </c>
      <c r="H432" s="45"/>
      <c r="I432" s="130"/>
      <c r="J432" s="130"/>
      <c r="K432" s="130"/>
      <c r="L432" s="130"/>
      <c r="M432" s="130"/>
      <c r="N432" s="130"/>
      <c r="O432" s="130"/>
      <c r="P432" s="130"/>
      <c r="Q432" s="130"/>
      <c r="R432" s="130"/>
      <c r="S432" s="130"/>
      <c r="T432" s="130"/>
      <c r="U432" s="130"/>
      <c r="V432" s="130"/>
      <c r="W432" s="130">
        <f t="shared" si="95"/>
        <v>0</v>
      </c>
    </row>
    <row r="433" spans="1:25" s="56" customFormat="1" ht="26.45" customHeight="1" x14ac:dyDescent="0.25">
      <c r="A433" s="67" t="s">
        <v>1112</v>
      </c>
      <c r="B433" s="55" t="s">
        <v>199</v>
      </c>
      <c r="C433" s="72" t="s">
        <v>1144</v>
      </c>
      <c r="D433" s="3" t="s">
        <v>1204</v>
      </c>
      <c r="E433" s="49" t="s">
        <v>634</v>
      </c>
      <c r="F433" s="44" t="s">
        <v>871</v>
      </c>
      <c r="G433" s="72">
        <v>662</v>
      </c>
      <c r="H433" s="47"/>
      <c r="I433" s="131"/>
      <c r="J433" s="131"/>
      <c r="K433" s="131"/>
      <c r="L433" s="131"/>
      <c r="M433" s="131"/>
      <c r="N433" s="131"/>
      <c r="O433" s="131"/>
      <c r="P433" s="131"/>
      <c r="Q433" s="131"/>
      <c r="R433" s="131"/>
      <c r="S433" s="131"/>
      <c r="T433" s="131"/>
      <c r="U433" s="131"/>
      <c r="V433" s="130"/>
      <c r="W433" s="131">
        <f t="shared" si="95"/>
        <v>0</v>
      </c>
    </row>
    <row r="434" spans="1:25" s="56" customFormat="1" ht="39.6" customHeight="1" x14ac:dyDescent="0.25">
      <c r="A434" s="67" t="s">
        <v>1112</v>
      </c>
      <c r="B434" s="55" t="s">
        <v>199</v>
      </c>
      <c r="C434" s="72" t="s">
        <v>1144</v>
      </c>
      <c r="D434" s="3" t="s">
        <v>1204</v>
      </c>
      <c r="E434" s="49" t="s">
        <v>239</v>
      </c>
      <c r="F434" s="44" t="s">
        <v>240</v>
      </c>
      <c r="G434" s="72">
        <v>1</v>
      </c>
      <c r="H434" s="47"/>
      <c r="I434" s="131"/>
      <c r="J434" s="131"/>
      <c r="K434" s="131"/>
      <c r="L434" s="131"/>
      <c r="M434" s="131"/>
      <c r="N434" s="131"/>
      <c r="O434" s="131"/>
      <c r="P434" s="131"/>
      <c r="Q434" s="131"/>
      <c r="R434" s="131"/>
      <c r="S434" s="131"/>
      <c r="T434" s="131"/>
      <c r="U434" s="131"/>
      <c r="V434" s="130"/>
      <c r="W434" s="131">
        <f t="shared" si="95"/>
        <v>0</v>
      </c>
    </row>
    <row r="435" spans="1:25" s="56" customFormat="1" ht="26.45" customHeight="1" x14ac:dyDescent="0.25">
      <c r="A435" s="67" t="s">
        <v>1112</v>
      </c>
      <c r="B435" s="55" t="s">
        <v>199</v>
      </c>
      <c r="C435" s="72" t="s">
        <v>1144</v>
      </c>
      <c r="D435" s="3" t="s">
        <v>1204</v>
      </c>
      <c r="E435" s="50" t="s">
        <v>635</v>
      </c>
      <c r="F435" s="46" t="s">
        <v>872</v>
      </c>
      <c r="G435" s="72">
        <v>8</v>
      </c>
      <c r="H435" s="45"/>
      <c r="I435" s="130"/>
      <c r="J435" s="130"/>
      <c r="K435" s="130"/>
      <c r="L435" s="130"/>
      <c r="M435" s="130"/>
      <c r="N435" s="130"/>
      <c r="O435" s="130"/>
      <c r="P435" s="130"/>
      <c r="Q435" s="130"/>
      <c r="R435" s="130">
        <v>20000</v>
      </c>
      <c r="S435" s="130"/>
      <c r="T435" s="130"/>
      <c r="U435" s="130"/>
      <c r="V435" s="130"/>
      <c r="W435" s="130">
        <f t="shared" si="95"/>
        <v>20000</v>
      </c>
    </row>
    <row r="436" spans="1:25" s="56" customFormat="1" ht="26.45" customHeight="1" x14ac:dyDescent="0.25">
      <c r="A436" s="67" t="s">
        <v>1112</v>
      </c>
      <c r="B436" s="55" t="s">
        <v>199</v>
      </c>
      <c r="C436" s="72" t="s">
        <v>1144</v>
      </c>
      <c r="D436" s="3" t="s">
        <v>1204</v>
      </c>
      <c r="E436" s="49" t="s">
        <v>636</v>
      </c>
      <c r="F436" s="44" t="s">
        <v>873</v>
      </c>
      <c r="G436" s="72">
        <v>1</v>
      </c>
      <c r="H436" s="45"/>
      <c r="I436" s="130"/>
      <c r="J436" s="130"/>
      <c r="K436" s="130"/>
      <c r="L436" s="130"/>
      <c r="M436" s="130"/>
      <c r="N436" s="130"/>
      <c r="O436" s="130"/>
      <c r="P436" s="130"/>
      <c r="Q436" s="130"/>
      <c r="R436" s="130"/>
      <c r="S436" s="130"/>
      <c r="T436" s="130"/>
      <c r="U436" s="130"/>
      <c r="V436" s="130"/>
      <c r="W436" s="130">
        <f t="shared" si="95"/>
        <v>0</v>
      </c>
    </row>
    <row r="437" spans="1:25" s="56" customFormat="1" ht="26.45" customHeight="1" x14ac:dyDescent="0.25">
      <c r="A437" s="67" t="s">
        <v>1112</v>
      </c>
      <c r="B437" s="55" t="s">
        <v>199</v>
      </c>
      <c r="C437" s="72" t="s">
        <v>1144</v>
      </c>
      <c r="D437" s="3" t="s">
        <v>1204</v>
      </c>
      <c r="E437" s="46" t="s">
        <v>874</v>
      </c>
      <c r="F437" s="46" t="s">
        <v>241</v>
      </c>
      <c r="G437" s="72">
        <v>1</v>
      </c>
      <c r="H437" s="45"/>
      <c r="I437" s="130"/>
      <c r="J437" s="130"/>
      <c r="K437" s="130"/>
      <c r="L437" s="130"/>
      <c r="M437" s="130"/>
      <c r="N437" s="130"/>
      <c r="O437" s="130"/>
      <c r="P437" s="130"/>
      <c r="Q437" s="130"/>
      <c r="R437" s="130"/>
      <c r="S437" s="130"/>
      <c r="T437" s="130"/>
      <c r="U437" s="130"/>
      <c r="V437" s="130"/>
      <c r="W437" s="130">
        <f t="shared" si="95"/>
        <v>0</v>
      </c>
    </row>
    <row r="438" spans="1:25" s="56" customFormat="1" ht="39.6" customHeight="1" x14ac:dyDescent="0.25">
      <c r="A438" s="67" t="s">
        <v>1112</v>
      </c>
      <c r="B438" s="55" t="s">
        <v>199</v>
      </c>
      <c r="C438" s="72" t="s">
        <v>1144</v>
      </c>
      <c r="D438" s="3" t="s">
        <v>1204</v>
      </c>
      <c r="E438" s="46" t="s">
        <v>806</v>
      </c>
      <c r="F438" s="46" t="s">
        <v>807</v>
      </c>
      <c r="G438" s="73">
        <v>100</v>
      </c>
      <c r="H438" s="45">
        <v>2573051</v>
      </c>
      <c r="I438" s="130"/>
      <c r="J438" s="130"/>
      <c r="K438" s="130">
        <v>29620398</v>
      </c>
      <c r="L438" s="130"/>
      <c r="M438" s="130"/>
      <c r="N438" s="130"/>
      <c r="O438" s="130"/>
      <c r="P438" s="130"/>
      <c r="Q438" s="130"/>
      <c r="R438" s="130"/>
      <c r="S438" s="130"/>
      <c r="T438" s="130"/>
      <c r="U438" s="130">
        <v>25605987</v>
      </c>
      <c r="V438" s="130"/>
      <c r="W438" s="130">
        <f t="shared" si="95"/>
        <v>57799436</v>
      </c>
    </row>
    <row r="439" spans="1:25" s="56" customFormat="1" ht="26.45" customHeight="1" x14ac:dyDescent="0.25">
      <c r="A439" s="67" t="s">
        <v>1112</v>
      </c>
      <c r="B439" s="55" t="s">
        <v>199</v>
      </c>
      <c r="C439" s="72" t="s">
        <v>1144</v>
      </c>
      <c r="D439" s="3" t="s">
        <v>1204</v>
      </c>
      <c r="E439" s="50" t="s">
        <v>637</v>
      </c>
      <c r="F439" s="46" t="s">
        <v>638</v>
      </c>
      <c r="G439" s="72">
        <v>0.6</v>
      </c>
      <c r="H439" s="45"/>
      <c r="I439" s="130"/>
      <c r="J439" s="130"/>
      <c r="K439" s="130"/>
      <c r="L439" s="130"/>
      <c r="M439" s="130"/>
      <c r="N439" s="130"/>
      <c r="O439" s="130"/>
      <c r="P439" s="130"/>
      <c r="Q439" s="130"/>
      <c r="S439" s="130"/>
      <c r="T439" s="130"/>
      <c r="U439" s="145">
        <v>291198</v>
      </c>
      <c r="V439" s="130"/>
      <c r="W439" s="130">
        <f>+H439+I439+J439+K439+L439+M439+N439+O439+P439+Q439+R439+S439+T439+U439+V439</f>
        <v>291198</v>
      </c>
    </row>
    <row r="440" spans="1:25" s="56" customFormat="1" ht="52.9" customHeight="1" x14ac:dyDescent="0.25">
      <c r="A440" s="67" t="s">
        <v>1112</v>
      </c>
      <c r="B440" s="55" t="s">
        <v>199</v>
      </c>
      <c r="C440" s="72" t="s">
        <v>1144</v>
      </c>
      <c r="D440" s="3" t="s">
        <v>1204</v>
      </c>
      <c r="E440" s="46" t="s">
        <v>639</v>
      </c>
      <c r="F440" s="46" t="s">
        <v>875</v>
      </c>
      <c r="G440" s="72">
        <v>5</v>
      </c>
      <c r="H440" s="45"/>
      <c r="I440" s="130"/>
      <c r="J440" s="130"/>
      <c r="K440" s="130"/>
      <c r="L440" s="130"/>
      <c r="M440" s="130"/>
      <c r="N440" s="130"/>
      <c r="O440" s="130"/>
      <c r="P440" s="130"/>
      <c r="Q440" s="130"/>
      <c r="R440" s="145"/>
      <c r="S440" s="130"/>
      <c r="T440" s="130"/>
      <c r="U440" s="130"/>
      <c r="V440" s="130"/>
      <c r="W440" s="130">
        <f t="shared" si="95"/>
        <v>0</v>
      </c>
    </row>
    <row r="441" spans="1:25" s="56" customFormat="1" ht="52.9" customHeight="1" x14ac:dyDescent="0.25">
      <c r="A441" s="67" t="s">
        <v>1112</v>
      </c>
      <c r="B441" s="55" t="s">
        <v>199</v>
      </c>
      <c r="C441" s="72" t="s">
        <v>1144</v>
      </c>
      <c r="D441" s="3" t="s">
        <v>1204</v>
      </c>
      <c r="E441" s="44" t="s">
        <v>640</v>
      </c>
      <c r="F441" s="44" t="s">
        <v>641</v>
      </c>
      <c r="G441" s="72">
        <v>20</v>
      </c>
      <c r="H441" s="45"/>
      <c r="I441" s="130"/>
      <c r="J441" s="130"/>
      <c r="K441" s="130"/>
      <c r="L441" s="130"/>
      <c r="M441" s="130"/>
      <c r="N441" s="130"/>
      <c r="O441" s="130"/>
      <c r="P441" s="130"/>
      <c r="Q441" s="130"/>
      <c r="R441" s="130"/>
      <c r="S441" s="130"/>
      <c r="T441" s="130"/>
      <c r="U441" s="130"/>
      <c r="V441" s="130"/>
      <c r="W441" s="130">
        <f t="shared" si="95"/>
        <v>0</v>
      </c>
    </row>
    <row r="442" spans="1:25" ht="38.25" x14ac:dyDescent="0.25">
      <c r="A442" s="63"/>
      <c r="B442" s="24" t="s">
        <v>808</v>
      </c>
      <c r="C442" s="1"/>
      <c r="D442" s="1"/>
      <c r="E442" s="15"/>
      <c r="F442" s="1"/>
      <c r="G442" s="1"/>
      <c r="H442" s="2">
        <f t="shared" ref="H442:W442" si="96">+H443+H489+H516+H558</f>
        <v>0</v>
      </c>
      <c r="I442" s="106">
        <f t="shared" si="96"/>
        <v>0</v>
      </c>
      <c r="J442" s="106">
        <f t="shared" si="96"/>
        <v>0</v>
      </c>
      <c r="K442" s="106">
        <f t="shared" si="96"/>
        <v>0</v>
      </c>
      <c r="L442" s="106">
        <f t="shared" si="96"/>
        <v>1391000</v>
      </c>
      <c r="M442" s="106">
        <f t="shared" si="96"/>
        <v>0</v>
      </c>
      <c r="N442" s="106">
        <f t="shared" si="96"/>
        <v>0</v>
      </c>
      <c r="O442" s="106">
        <f t="shared" si="96"/>
        <v>0</v>
      </c>
      <c r="P442" s="106">
        <f t="shared" si="96"/>
        <v>0</v>
      </c>
      <c r="Q442" s="106">
        <f t="shared" si="96"/>
        <v>0</v>
      </c>
      <c r="R442" s="106">
        <f t="shared" si="96"/>
        <v>448258</v>
      </c>
      <c r="S442" s="106">
        <f t="shared" si="96"/>
        <v>3056020</v>
      </c>
      <c r="T442" s="106">
        <f t="shared" si="96"/>
        <v>0</v>
      </c>
      <c r="U442" s="106">
        <f t="shared" si="96"/>
        <v>0</v>
      </c>
      <c r="V442" s="106">
        <f t="shared" si="96"/>
        <v>0</v>
      </c>
      <c r="W442" s="106">
        <f t="shared" si="96"/>
        <v>4895278</v>
      </c>
      <c r="X442" s="163" t="s">
        <v>1206</v>
      </c>
    </row>
    <row r="443" spans="1:25" x14ac:dyDescent="0.25">
      <c r="A443" s="63"/>
      <c r="B443" s="84" t="s">
        <v>809</v>
      </c>
      <c r="C443" s="26"/>
      <c r="D443" s="26"/>
      <c r="E443" s="59"/>
      <c r="F443" s="26"/>
      <c r="G443" s="26">
        <v>1</v>
      </c>
      <c r="H443" s="27">
        <f t="shared" ref="H443" si="97">+H445+H463+H469</f>
        <v>0</v>
      </c>
      <c r="I443" s="107">
        <f t="shared" ref="I443:W443" si="98">+I445+I463+I469</f>
        <v>0</v>
      </c>
      <c r="J443" s="107">
        <f t="shared" si="98"/>
        <v>0</v>
      </c>
      <c r="K443" s="107">
        <f t="shared" si="98"/>
        <v>0</v>
      </c>
      <c r="L443" s="107">
        <f t="shared" si="98"/>
        <v>94000</v>
      </c>
      <c r="M443" s="107">
        <f t="shared" si="98"/>
        <v>0</v>
      </c>
      <c r="N443" s="107">
        <f t="shared" si="98"/>
        <v>0</v>
      </c>
      <c r="O443" s="107">
        <f t="shared" si="98"/>
        <v>0</v>
      </c>
      <c r="P443" s="107">
        <f t="shared" si="98"/>
        <v>0</v>
      </c>
      <c r="Q443" s="107">
        <f t="shared" si="98"/>
        <v>0</v>
      </c>
      <c r="R443" s="107">
        <f t="shared" si="98"/>
        <v>0</v>
      </c>
      <c r="S443" s="107">
        <f t="shared" si="98"/>
        <v>53000</v>
      </c>
      <c r="T443" s="107">
        <f t="shared" si="98"/>
        <v>0</v>
      </c>
      <c r="U443" s="107">
        <f t="shared" si="98"/>
        <v>0</v>
      </c>
      <c r="V443" s="107">
        <f t="shared" si="98"/>
        <v>0</v>
      </c>
      <c r="W443" s="107">
        <f t="shared" si="98"/>
        <v>147000</v>
      </c>
    </row>
    <row r="444" spans="1:25" x14ac:dyDescent="0.25">
      <c r="A444" s="63"/>
      <c r="B444" s="80" t="s">
        <v>1184</v>
      </c>
      <c r="C444" s="81"/>
      <c r="D444" s="81"/>
      <c r="E444" s="82"/>
      <c r="F444" s="81"/>
      <c r="G444" s="81"/>
      <c r="H444" s="83"/>
      <c r="I444" s="108"/>
      <c r="J444" s="108"/>
      <c r="K444" s="108"/>
      <c r="L444" s="108"/>
      <c r="M444" s="108"/>
      <c r="N444" s="108"/>
      <c r="O444" s="108"/>
      <c r="P444" s="108"/>
      <c r="Q444" s="108"/>
      <c r="R444" s="108"/>
      <c r="S444" s="108"/>
      <c r="T444" s="108"/>
      <c r="U444" s="108"/>
      <c r="V444" s="108"/>
      <c r="W444" s="108"/>
    </row>
    <row r="445" spans="1:25" ht="54" customHeight="1" x14ac:dyDescent="0.25">
      <c r="A445" s="63"/>
      <c r="B445" s="77" t="s">
        <v>809</v>
      </c>
      <c r="C445" s="29"/>
      <c r="D445" s="29"/>
      <c r="E445" s="60"/>
      <c r="F445" s="29"/>
      <c r="G445" s="29">
        <v>1</v>
      </c>
      <c r="H445" s="30">
        <f t="shared" ref="H445" si="99">SUBTOTAL(9,H446:H462)</f>
        <v>0</v>
      </c>
      <c r="I445" s="117">
        <f t="shared" ref="I445:V445" si="100">SUBTOTAL(9,I446:I462)</f>
        <v>0</v>
      </c>
      <c r="J445" s="117">
        <f t="shared" si="100"/>
        <v>0</v>
      </c>
      <c r="K445" s="117">
        <f t="shared" si="100"/>
        <v>0</v>
      </c>
      <c r="L445" s="117">
        <f t="shared" si="100"/>
        <v>42500</v>
      </c>
      <c r="M445" s="117">
        <f t="shared" si="100"/>
        <v>0</v>
      </c>
      <c r="N445" s="117">
        <f t="shared" si="100"/>
        <v>0</v>
      </c>
      <c r="O445" s="117">
        <f t="shared" si="100"/>
        <v>0</v>
      </c>
      <c r="P445" s="117">
        <f t="shared" si="100"/>
        <v>0</v>
      </c>
      <c r="Q445" s="117">
        <f t="shared" si="100"/>
        <v>0</v>
      </c>
      <c r="R445" s="117">
        <f t="shared" si="100"/>
        <v>0</v>
      </c>
      <c r="S445" s="117">
        <f t="shared" si="100"/>
        <v>27000</v>
      </c>
      <c r="T445" s="117">
        <f t="shared" si="100"/>
        <v>0</v>
      </c>
      <c r="U445" s="117">
        <f t="shared" si="100"/>
        <v>0</v>
      </c>
      <c r="V445" s="117">
        <f t="shared" si="100"/>
        <v>0</v>
      </c>
      <c r="W445" s="117">
        <f>+H445+I445+J445+K445+L445+M445+N445+O445+P445+Q445+R445+S445+T445+U445+V445</f>
        <v>69500</v>
      </c>
      <c r="Y445" s="97"/>
    </row>
    <row r="446" spans="1:25" ht="52.9" customHeight="1" x14ac:dyDescent="0.25">
      <c r="A446" s="68" t="s">
        <v>1105</v>
      </c>
      <c r="B446" s="55" t="s">
        <v>809</v>
      </c>
      <c r="C446" s="72" t="s">
        <v>1147</v>
      </c>
      <c r="D446" s="3" t="s">
        <v>1203</v>
      </c>
      <c r="E446" s="3" t="s">
        <v>460</v>
      </c>
      <c r="F446" s="14" t="s">
        <v>254</v>
      </c>
      <c r="G446" s="73">
        <v>1</v>
      </c>
      <c r="H446" s="8"/>
      <c r="I446" s="110"/>
      <c r="J446" s="110"/>
      <c r="K446" s="110"/>
      <c r="L446" s="110">
        <v>7500</v>
      </c>
      <c r="M446" s="110"/>
      <c r="N446" s="110"/>
      <c r="O446" s="110"/>
      <c r="P446" s="110"/>
      <c r="Q446" s="110"/>
      <c r="R446" s="132"/>
      <c r="S446" s="111"/>
      <c r="T446" s="111"/>
      <c r="U446" s="110"/>
      <c r="V446" s="110"/>
      <c r="W446" s="110">
        <f>SUBTOTAL(9,H446:V446)</f>
        <v>7500</v>
      </c>
      <c r="X446" s="54" t="s">
        <v>1155</v>
      </c>
    </row>
    <row r="447" spans="1:25" ht="39.6" customHeight="1" x14ac:dyDescent="0.25">
      <c r="A447" s="68" t="s">
        <v>1105</v>
      </c>
      <c r="B447" s="55" t="s">
        <v>809</v>
      </c>
      <c r="C447" s="72" t="s">
        <v>1147</v>
      </c>
      <c r="D447" s="3" t="s">
        <v>1203</v>
      </c>
      <c r="E447" s="3" t="s">
        <v>255</v>
      </c>
      <c r="F447" s="14" t="s">
        <v>163</v>
      </c>
      <c r="G447" s="73">
        <v>1</v>
      </c>
      <c r="H447" s="8"/>
      <c r="I447" s="110"/>
      <c r="J447" s="110"/>
      <c r="K447" s="110"/>
      <c r="L447" s="110">
        <v>20000</v>
      </c>
      <c r="M447" s="110"/>
      <c r="N447" s="110"/>
      <c r="O447" s="110"/>
      <c r="P447" s="110"/>
      <c r="Q447" s="110"/>
      <c r="R447" s="132"/>
      <c r="S447" s="111"/>
      <c r="T447" s="111"/>
      <c r="U447" s="110"/>
      <c r="V447" s="110"/>
      <c r="W447" s="110">
        <f t="shared" ref="W447:W468" si="101">SUBTOTAL(9,H447:V447)</f>
        <v>20000</v>
      </c>
    </row>
    <row r="448" spans="1:25" ht="52.9" customHeight="1" x14ac:dyDescent="0.25">
      <c r="A448" s="68" t="s">
        <v>1105</v>
      </c>
      <c r="B448" s="55" t="s">
        <v>809</v>
      </c>
      <c r="C448" s="72" t="s">
        <v>1147</v>
      </c>
      <c r="D448" s="3" t="s">
        <v>1203</v>
      </c>
      <c r="E448" s="3" t="s">
        <v>1127</v>
      </c>
      <c r="F448" s="14" t="s">
        <v>160</v>
      </c>
      <c r="G448" s="73">
        <v>50</v>
      </c>
      <c r="H448" s="8"/>
      <c r="I448" s="110"/>
      <c r="J448" s="110"/>
      <c r="K448" s="110"/>
      <c r="L448" s="110">
        <v>1000</v>
      </c>
      <c r="M448" s="110"/>
      <c r="N448" s="110"/>
      <c r="O448" s="110"/>
      <c r="P448" s="110"/>
      <c r="Q448" s="110"/>
      <c r="R448" s="132"/>
      <c r="S448" s="111"/>
      <c r="T448" s="111"/>
      <c r="U448" s="110"/>
      <c r="V448" s="110"/>
      <c r="W448" s="110">
        <f t="shared" si="101"/>
        <v>1000</v>
      </c>
    </row>
    <row r="449" spans="1:23" ht="39.6" customHeight="1" x14ac:dyDescent="0.25">
      <c r="A449" s="68" t="s">
        <v>1105</v>
      </c>
      <c r="B449" s="55" t="s">
        <v>809</v>
      </c>
      <c r="C449" s="72" t="s">
        <v>1147</v>
      </c>
      <c r="D449" s="3" t="s">
        <v>1203</v>
      </c>
      <c r="E449" s="3" t="s">
        <v>256</v>
      </c>
      <c r="F449" s="14" t="s">
        <v>257</v>
      </c>
      <c r="G449" s="73">
        <v>5</v>
      </c>
      <c r="H449" s="8"/>
      <c r="I449" s="110"/>
      <c r="J449" s="110"/>
      <c r="K449" s="110"/>
      <c r="L449" s="110">
        <v>1000</v>
      </c>
      <c r="M449" s="110"/>
      <c r="N449" s="110"/>
      <c r="O449" s="110"/>
      <c r="P449" s="110"/>
      <c r="Q449" s="110"/>
      <c r="R449" s="132"/>
      <c r="S449" s="111"/>
      <c r="T449" s="111"/>
      <c r="U449" s="110"/>
      <c r="V449" s="110"/>
      <c r="W449" s="110">
        <f t="shared" si="101"/>
        <v>1000</v>
      </c>
    </row>
    <row r="450" spans="1:23" ht="39.6" customHeight="1" x14ac:dyDescent="0.25">
      <c r="A450" s="68" t="s">
        <v>1105</v>
      </c>
      <c r="B450" s="55" t="s">
        <v>809</v>
      </c>
      <c r="C450" s="72" t="s">
        <v>1147</v>
      </c>
      <c r="D450" s="3" t="s">
        <v>1203</v>
      </c>
      <c r="E450" s="101" t="s">
        <v>461</v>
      </c>
      <c r="F450" s="14" t="s">
        <v>913</v>
      </c>
      <c r="G450" s="73">
        <v>250</v>
      </c>
      <c r="H450" s="8"/>
      <c r="I450" s="110"/>
      <c r="J450" s="110"/>
      <c r="K450" s="110"/>
      <c r="L450" s="110">
        <v>1000</v>
      </c>
      <c r="M450" s="110"/>
      <c r="N450" s="110"/>
      <c r="O450" s="110"/>
      <c r="P450" s="110"/>
      <c r="Q450" s="110"/>
      <c r="R450" s="132"/>
      <c r="S450" s="111"/>
      <c r="T450" s="111"/>
      <c r="U450" s="110"/>
      <c r="V450" s="110"/>
      <c r="W450" s="110">
        <f t="shared" si="101"/>
        <v>1000</v>
      </c>
    </row>
    <row r="451" spans="1:23" ht="39.6" customHeight="1" x14ac:dyDescent="0.25">
      <c r="A451" s="68" t="s">
        <v>1105</v>
      </c>
      <c r="B451" s="55" t="s">
        <v>809</v>
      </c>
      <c r="C451" s="72" t="s">
        <v>1147</v>
      </c>
      <c r="D451" s="3" t="s">
        <v>1203</v>
      </c>
      <c r="E451" s="3" t="s">
        <v>258</v>
      </c>
      <c r="F451" s="3" t="s">
        <v>259</v>
      </c>
      <c r="G451" s="73">
        <v>1</v>
      </c>
      <c r="H451" s="8"/>
      <c r="I451" s="110"/>
      <c r="J451" s="110"/>
      <c r="K451" s="110"/>
      <c r="L451" s="110">
        <v>1000</v>
      </c>
      <c r="M451" s="110"/>
      <c r="N451" s="110"/>
      <c r="O451" s="110"/>
      <c r="P451" s="110"/>
      <c r="Q451" s="110"/>
      <c r="R451" s="132"/>
      <c r="S451" s="111"/>
      <c r="T451" s="111"/>
      <c r="U451" s="110"/>
      <c r="V451" s="110"/>
      <c r="W451" s="110">
        <f t="shared" si="101"/>
        <v>1000</v>
      </c>
    </row>
    <row r="452" spans="1:23" ht="52.9" customHeight="1" x14ac:dyDescent="0.25">
      <c r="A452" s="68" t="s">
        <v>1105</v>
      </c>
      <c r="B452" s="55" t="s">
        <v>809</v>
      </c>
      <c r="C452" s="72" t="s">
        <v>1147</v>
      </c>
      <c r="D452" s="3" t="s">
        <v>1203</v>
      </c>
      <c r="E452" s="3" t="s">
        <v>1027</v>
      </c>
      <c r="F452" s="3" t="s">
        <v>173</v>
      </c>
      <c r="G452" s="73">
        <v>2</v>
      </c>
      <c r="H452" s="8"/>
      <c r="I452" s="110"/>
      <c r="J452" s="110"/>
      <c r="K452" s="110"/>
      <c r="L452" s="133"/>
      <c r="M452" s="110"/>
      <c r="N452" s="110"/>
      <c r="O452" s="110"/>
      <c r="P452" s="110"/>
      <c r="Q452" s="110"/>
      <c r="R452" s="132"/>
      <c r="S452" s="120">
        <v>2000</v>
      </c>
      <c r="T452" s="111"/>
      <c r="U452" s="110"/>
      <c r="V452" s="110"/>
      <c r="W452" s="110">
        <f t="shared" si="101"/>
        <v>2000</v>
      </c>
    </row>
    <row r="453" spans="1:23" ht="39.6" customHeight="1" x14ac:dyDescent="0.25">
      <c r="A453" s="68" t="s">
        <v>1105</v>
      </c>
      <c r="B453" s="55" t="s">
        <v>809</v>
      </c>
      <c r="C453" s="72" t="s">
        <v>1147</v>
      </c>
      <c r="D453" s="3" t="s">
        <v>1203</v>
      </c>
      <c r="E453" s="3" t="s">
        <v>260</v>
      </c>
      <c r="F453" s="3" t="s">
        <v>261</v>
      </c>
      <c r="G453" s="73">
        <v>0</v>
      </c>
      <c r="H453" s="8"/>
      <c r="I453" s="110"/>
      <c r="J453" s="110"/>
      <c r="K453" s="110"/>
      <c r="L453" s="110"/>
      <c r="M453" s="110"/>
      <c r="N453" s="110"/>
      <c r="O453" s="110"/>
      <c r="P453" s="110"/>
      <c r="Q453" s="110"/>
      <c r="R453" s="132"/>
      <c r="S453" s="120"/>
      <c r="T453" s="111"/>
      <c r="U453" s="110"/>
      <c r="V453" s="110"/>
      <c r="W453" s="110">
        <f t="shared" si="101"/>
        <v>0</v>
      </c>
    </row>
    <row r="454" spans="1:23" ht="39.6" customHeight="1" x14ac:dyDescent="0.25">
      <c r="A454" s="68" t="s">
        <v>1105</v>
      </c>
      <c r="B454" s="55" t="s">
        <v>809</v>
      </c>
      <c r="C454" s="72" t="s">
        <v>1147</v>
      </c>
      <c r="D454" s="3" t="s">
        <v>1203</v>
      </c>
      <c r="E454" s="3" t="s">
        <v>459</v>
      </c>
      <c r="F454" s="3" t="s">
        <v>262</v>
      </c>
      <c r="G454" s="73">
        <v>40</v>
      </c>
      <c r="H454" s="8"/>
      <c r="I454" s="110"/>
      <c r="J454" s="110"/>
      <c r="K454" s="110"/>
      <c r="L454" s="133"/>
      <c r="M454" s="110"/>
      <c r="N454" s="110"/>
      <c r="O454" s="110"/>
      <c r="P454" s="110"/>
      <c r="Q454" s="110"/>
      <c r="R454" s="132"/>
      <c r="S454" s="120">
        <v>25000</v>
      </c>
      <c r="T454" s="111"/>
      <c r="U454" s="110"/>
      <c r="V454" s="110"/>
      <c r="W454" s="110">
        <f t="shared" si="101"/>
        <v>25000</v>
      </c>
    </row>
    <row r="455" spans="1:23" ht="39.6" customHeight="1" x14ac:dyDescent="0.25">
      <c r="A455" s="68" t="s">
        <v>1105</v>
      </c>
      <c r="B455" s="55" t="s">
        <v>809</v>
      </c>
      <c r="C455" s="72" t="s">
        <v>1147</v>
      </c>
      <c r="D455" s="3" t="s">
        <v>1203</v>
      </c>
      <c r="E455" s="3" t="s">
        <v>263</v>
      </c>
      <c r="F455" s="3" t="s">
        <v>264</v>
      </c>
      <c r="G455" s="73">
        <v>4</v>
      </c>
      <c r="H455" s="8"/>
      <c r="I455" s="110"/>
      <c r="J455" s="110"/>
      <c r="K455" s="110"/>
      <c r="L455" s="110">
        <v>2000</v>
      </c>
      <c r="M455" s="110"/>
      <c r="N455" s="110"/>
      <c r="O455" s="110"/>
      <c r="P455" s="110"/>
      <c r="Q455" s="110"/>
      <c r="R455" s="132"/>
      <c r="S455" s="111"/>
      <c r="T455" s="111"/>
      <c r="U455" s="110"/>
      <c r="V455" s="110"/>
      <c r="W455" s="110">
        <f t="shared" si="101"/>
        <v>2000</v>
      </c>
    </row>
    <row r="456" spans="1:23" ht="39.6" customHeight="1" x14ac:dyDescent="0.25">
      <c r="A456" s="68" t="s">
        <v>1105</v>
      </c>
      <c r="B456" s="55" t="s">
        <v>809</v>
      </c>
      <c r="C456" s="72" t="s">
        <v>1147</v>
      </c>
      <c r="D456" s="3" t="s">
        <v>1203</v>
      </c>
      <c r="E456" s="3" t="s">
        <v>914</v>
      </c>
      <c r="F456" s="3" t="s">
        <v>41</v>
      </c>
      <c r="G456" s="73">
        <v>1</v>
      </c>
      <c r="H456" s="8"/>
      <c r="I456" s="110"/>
      <c r="J456" s="110"/>
      <c r="K456" s="110"/>
      <c r="L456" s="110">
        <v>500</v>
      </c>
      <c r="M456" s="110"/>
      <c r="N456" s="110"/>
      <c r="O456" s="110"/>
      <c r="P456" s="110"/>
      <c r="Q456" s="110"/>
      <c r="R456" s="132"/>
      <c r="S456" s="111"/>
      <c r="T456" s="111"/>
      <c r="U456" s="110"/>
      <c r="V456" s="110"/>
      <c r="W456" s="110">
        <f t="shared" si="101"/>
        <v>500</v>
      </c>
    </row>
    <row r="457" spans="1:23" ht="39.6" customHeight="1" x14ac:dyDescent="0.25">
      <c r="A457" s="68" t="s">
        <v>1105</v>
      </c>
      <c r="B457" s="55" t="s">
        <v>809</v>
      </c>
      <c r="C457" s="72" t="s">
        <v>1147</v>
      </c>
      <c r="D457" s="3" t="s">
        <v>1203</v>
      </c>
      <c r="E457" s="3" t="s">
        <v>915</v>
      </c>
      <c r="F457" s="3" t="s">
        <v>62</v>
      </c>
      <c r="G457" s="73">
        <v>1</v>
      </c>
      <c r="H457" s="8"/>
      <c r="I457" s="110"/>
      <c r="J457" s="110"/>
      <c r="K457" s="110"/>
      <c r="L457" s="110">
        <v>1000</v>
      </c>
      <c r="M457" s="110"/>
      <c r="N457" s="110"/>
      <c r="O457" s="110"/>
      <c r="P457" s="110"/>
      <c r="Q457" s="110"/>
      <c r="R457" s="132"/>
      <c r="S457" s="111"/>
      <c r="T457" s="111"/>
      <c r="U457" s="110"/>
      <c r="V457" s="110"/>
      <c r="W457" s="110">
        <f t="shared" si="101"/>
        <v>1000</v>
      </c>
    </row>
    <row r="458" spans="1:23" ht="24" customHeight="1" x14ac:dyDescent="0.25">
      <c r="A458" s="68" t="s">
        <v>1105</v>
      </c>
      <c r="B458" s="55" t="s">
        <v>809</v>
      </c>
      <c r="C458" s="72" t="s">
        <v>1147</v>
      </c>
      <c r="D458" s="3" t="s">
        <v>1203</v>
      </c>
      <c r="E458" s="3" t="s">
        <v>265</v>
      </c>
      <c r="F458" s="3" t="s">
        <v>266</v>
      </c>
      <c r="G458" s="73">
        <v>1</v>
      </c>
      <c r="H458" s="8"/>
      <c r="I458" s="110"/>
      <c r="J458" s="110"/>
      <c r="K458" s="110"/>
      <c r="L458" s="110">
        <v>5000</v>
      </c>
      <c r="M458" s="110"/>
      <c r="N458" s="110"/>
      <c r="O458" s="110"/>
      <c r="P458" s="110"/>
      <c r="Q458" s="110"/>
      <c r="R458" s="132"/>
      <c r="S458" s="111"/>
      <c r="T458" s="111"/>
      <c r="U458" s="110"/>
      <c r="V458" s="110"/>
      <c r="W458" s="110">
        <f t="shared" si="101"/>
        <v>5000</v>
      </c>
    </row>
    <row r="459" spans="1:23" ht="39.6" customHeight="1" x14ac:dyDescent="0.25">
      <c r="A459" s="68" t="s">
        <v>1105</v>
      </c>
      <c r="B459" s="55" t="s">
        <v>809</v>
      </c>
      <c r="C459" s="72" t="s">
        <v>1147</v>
      </c>
      <c r="D459" s="3" t="s">
        <v>1203</v>
      </c>
      <c r="E459" s="3" t="s">
        <v>267</v>
      </c>
      <c r="F459" s="3" t="s">
        <v>268</v>
      </c>
      <c r="G459" s="73">
        <v>1</v>
      </c>
      <c r="H459" s="8"/>
      <c r="I459" s="110"/>
      <c r="J459" s="110"/>
      <c r="K459" s="110"/>
      <c r="L459" s="110">
        <v>1500</v>
      </c>
      <c r="M459" s="110"/>
      <c r="N459" s="110"/>
      <c r="O459" s="110"/>
      <c r="P459" s="110"/>
      <c r="Q459" s="110"/>
      <c r="R459" s="132"/>
      <c r="S459" s="111"/>
      <c r="T459" s="111"/>
      <c r="U459" s="110"/>
      <c r="V459" s="110"/>
      <c r="W459" s="110">
        <f t="shared" si="101"/>
        <v>1500</v>
      </c>
    </row>
    <row r="460" spans="1:23" ht="39.6" customHeight="1" x14ac:dyDescent="0.25">
      <c r="A460" s="68" t="s">
        <v>1105</v>
      </c>
      <c r="B460" s="55" t="s">
        <v>809</v>
      </c>
      <c r="C460" s="72" t="s">
        <v>1147</v>
      </c>
      <c r="D460" s="3" t="s">
        <v>1203</v>
      </c>
      <c r="E460" s="3" t="s">
        <v>916</v>
      </c>
      <c r="F460" s="3" t="s">
        <v>993</v>
      </c>
      <c r="G460" s="73">
        <v>0</v>
      </c>
      <c r="H460" s="8"/>
      <c r="I460" s="110"/>
      <c r="J460" s="110"/>
      <c r="K460" s="110"/>
      <c r="L460" s="110"/>
      <c r="M460" s="110"/>
      <c r="N460" s="110"/>
      <c r="O460" s="110"/>
      <c r="P460" s="110"/>
      <c r="Q460" s="110"/>
      <c r="R460" s="132"/>
      <c r="S460" s="111"/>
      <c r="T460" s="111"/>
      <c r="U460" s="110"/>
      <c r="V460" s="110"/>
      <c r="W460" s="110">
        <f t="shared" si="101"/>
        <v>0</v>
      </c>
    </row>
    <row r="461" spans="1:23" ht="39.6" customHeight="1" x14ac:dyDescent="0.25">
      <c r="A461" s="68" t="s">
        <v>1105</v>
      </c>
      <c r="B461" s="55" t="s">
        <v>809</v>
      </c>
      <c r="C461" s="72" t="s">
        <v>1147</v>
      </c>
      <c r="D461" s="3" t="s">
        <v>1203</v>
      </c>
      <c r="E461" s="3" t="s">
        <v>991</v>
      </c>
      <c r="F461" s="53" t="s">
        <v>41</v>
      </c>
      <c r="G461" s="73">
        <v>0</v>
      </c>
      <c r="H461" s="8"/>
      <c r="I461" s="110"/>
      <c r="J461" s="110"/>
      <c r="K461" s="110"/>
      <c r="L461" s="110"/>
      <c r="M461" s="110"/>
      <c r="N461" s="110"/>
      <c r="O461" s="110"/>
      <c r="P461" s="110"/>
      <c r="Q461" s="110"/>
      <c r="R461" s="132"/>
      <c r="S461" s="111"/>
      <c r="T461" s="111"/>
      <c r="U461" s="110"/>
      <c r="V461" s="110"/>
      <c r="W461" s="110">
        <f t="shared" si="101"/>
        <v>0</v>
      </c>
    </row>
    <row r="462" spans="1:23" ht="39.6" customHeight="1" x14ac:dyDescent="0.25">
      <c r="A462" s="68" t="s">
        <v>1105</v>
      </c>
      <c r="B462" s="55" t="s">
        <v>809</v>
      </c>
      <c r="C462" s="72" t="s">
        <v>1147</v>
      </c>
      <c r="D462" s="3" t="s">
        <v>1203</v>
      </c>
      <c r="E462" s="3" t="s">
        <v>1017</v>
      </c>
      <c r="F462" s="53" t="s">
        <v>992</v>
      </c>
      <c r="G462" s="73">
        <v>1</v>
      </c>
      <c r="H462" s="8"/>
      <c r="I462" s="110"/>
      <c r="J462" s="110"/>
      <c r="K462" s="110"/>
      <c r="L462" s="110">
        <v>1000</v>
      </c>
      <c r="M462" s="110"/>
      <c r="N462" s="110"/>
      <c r="O462" s="110"/>
      <c r="P462" s="110"/>
      <c r="Q462" s="110"/>
      <c r="R462" s="132"/>
      <c r="S462" s="111"/>
      <c r="T462" s="111"/>
      <c r="U462" s="110"/>
      <c r="V462" s="110"/>
      <c r="W462" s="110">
        <f t="shared" si="101"/>
        <v>1000</v>
      </c>
    </row>
    <row r="463" spans="1:23" ht="51" x14ac:dyDescent="0.25">
      <c r="A463" s="68" t="s">
        <v>1105</v>
      </c>
      <c r="B463" s="28" t="s">
        <v>809</v>
      </c>
      <c r="C463" s="29"/>
      <c r="D463" s="29"/>
      <c r="E463" s="60"/>
      <c r="F463" s="29"/>
      <c r="G463" s="29"/>
      <c r="H463" s="30">
        <f t="shared" ref="H463" si="102">SUBTOTAL(9,H464:H468)</f>
        <v>0</v>
      </c>
      <c r="I463" s="117">
        <f t="shared" ref="I463:V463" si="103">SUBTOTAL(9,I464:I468)</f>
        <v>0</v>
      </c>
      <c r="J463" s="117">
        <f t="shared" si="103"/>
        <v>0</v>
      </c>
      <c r="K463" s="117">
        <f t="shared" si="103"/>
        <v>0</v>
      </c>
      <c r="L463" s="117">
        <f t="shared" si="103"/>
        <v>1500</v>
      </c>
      <c r="M463" s="117">
        <f t="shared" si="103"/>
        <v>0</v>
      </c>
      <c r="N463" s="117">
        <f t="shared" si="103"/>
        <v>0</v>
      </c>
      <c r="O463" s="117">
        <f t="shared" si="103"/>
        <v>0</v>
      </c>
      <c r="P463" s="117">
        <f t="shared" si="103"/>
        <v>0</v>
      </c>
      <c r="Q463" s="117">
        <f t="shared" si="103"/>
        <v>0</v>
      </c>
      <c r="R463" s="117">
        <f t="shared" si="103"/>
        <v>0</v>
      </c>
      <c r="S463" s="117">
        <f t="shared" si="103"/>
        <v>26000</v>
      </c>
      <c r="T463" s="117">
        <f t="shared" si="103"/>
        <v>0</v>
      </c>
      <c r="U463" s="117">
        <f t="shared" si="103"/>
        <v>0</v>
      </c>
      <c r="V463" s="117">
        <f t="shared" si="103"/>
        <v>0</v>
      </c>
      <c r="W463" s="117">
        <f>+H463+I463+J463+K463+L463+M463+N463+O463+P463+Q463+R463+S463+T463+U463+V463</f>
        <v>27500</v>
      </c>
    </row>
    <row r="464" spans="1:23" ht="39.6" customHeight="1" x14ac:dyDescent="0.25">
      <c r="A464" s="68" t="s">
        <v>1105</v>
      </c>
      <c r="B464" s="55" t="s">
        <v>809</v>
      </c>
      <c r="C464" s="72" t="s">
        <v>1147</v>
      </c>
      <c r="D464" s="3" t="s">
        <v>1203</v>
      </c>
      <c r="E464" s="57" t="s">
        <v>1072</v>
      </c>
      <c r="F464" s="57" t="s">
        <v>1073</v>
      </c>
      <c r="G464" s="73">
        <v>1</v>
      </c>
      <c r="H464" s="8"/>
      <c r="I464" s="110"/>
      <c r="J464" s="110"/>
      <c r="K464" s="110"/>
      <c r="L464" s="111"/>
      <c r="M464" s="110"/>
      <c r="N464" s="110"/>
      <c r="O464" s="110"/>
      <c r="P464" s="110"/>
      <c r="Q464" s="110"/>
      <c r="R464" s="110"/>
      <c r="S464" s="120">
        <v>5000</v>
      </c>
      <c r="T464" s="111"/>
      <c r="U464" s="110"/>
      <c r="V464" s="110"/>
      <c r="W464" s="110">
        <f t="shared" si="101"/>
        <v>5000</v>
      </c>
    </row>
    <row r="465" spans="1:23" ht="79.150000000000006" customHeight="1" x14ac:dyDescent="0.25">
      <c r="A465" s="68" t="s">
        <v>1105</v>
      </c>
      <c r="B465" s="55" t="s">
        <v>809</v>
      </c>
      <c r="C465" s="72" t="s">
        <v>1147</v>
      </c>
      <c r="D465" s="3" t="s">
        <v>1203</v>
      </c>
      <c r="E465" s="57" t="s">
        <v>1074</v>
      </c>
      <c r="F465" s="11" t="s">
        <v>1075</v>
      </c>
      <c r="G465" s="73">
        <v>1</v>
      </c>
      <c r="H465" s="8"/>
      <c r="I465" s="110"/>
      <c r="J465" s="110"/>
      <c r="K465" s="110"/>
      <c r="L465" s="111"/>
      <c r="M465" s="110"/>
      <c r="N465" s="110"/>
      <c r="O465" s="110"/>
      <c r="P465" s="110"/>
      <c r="Q465" s="110"/>
      <c r="R465" s="110"/>
      <c r="S465" s="120">
        <v>6000</v>
      </c>
      <c r="T465" s="111"/>
      <c r="U465" s="110"/>
      <c r="V465" s="110"/>
      <c r="W465" s="110">
        <f t="shared" si="101"/>
        <v>6000</v>
      </c>
    </row>
    <row r="466" spans="1:23" ht="39.6" customHeight="1" x14ac:dyDescent="0.25">
      <c r="A466" s="68" t="s">
        <v>1105</v>
      </c>
      <c r="B466" s="55" t="s">
        <v>809</v>
      </c>
      <c r="C466" s="72" t="s">
        <v>1147</v>
      </c>
      <c r="D466" s="3" t="s">
        <v>1203</v>
      </c>
      <c r="E466" s="57" t="s">
        <v>917</v>
      </c>
      <c r="F466" s="57" t="s">
        <v>15</v>
      </c>
      <c r="G466" s="73">
        <v>1</v>
      </c>
      <c r="H466" s="8"/>
      <c r="I466" s="110"/>
      <c r="J466" s="110"/>
      <c r="K466" s="110"/>
      <c r="L466" s="111">
        <v>1500</v>
      </c>
      <c r="M466" s="110"/>
      <c r="N466" s="110"/>
      <c r="O466" s="110"/>
      <c r="P466" s="110"/>
      <c r="Q466" s="110"/>
      <c r="R466" s="110"/>
      <c r="S466" s="120">
        <v>6000</v>
      </c>
      <c r="T466" s="111"/>
      <c r="U466" s="110"/>
      <c r="V466" s="110"/>
      <c r="W466" s="110">
        <f t="shared" si="101"/>
        <v>7500</v>
      </c>
    </row>
    <row r="467" spans="1:23" ht="52.9" customHeight="1" x14ac:dyDescent="0.25">
      <c r="A467" s="68" t="s">
        <v>1105</v>
      </c>
      <c r="B467" s="55" t="s">
        <v>809</v>
      </c>
      <c r="C467" s="72" t="s">
        <v>1147</v>
      </c>
      <c r="D467" s="3" t="s">
        <v>1203</v>
      </c>
      <c r="E467" s="57" t="s">
        <v>918</v>
      </c>
      <c r="F467" s="57" t="s">
        <v>270</v>
      </c>
      <c r="G467" s="73">
        <v>1</v>
      </c>
      <c r="H467" s="8"/>
      <c r="I467" s="110"/>
      <c r="J467" s="110"/>
      <c r="K467" s="110"/>
      <c r="L467" s="111"/>
      <c r="M467" s="110"/>
      <c r="N467" s="110"/>
      <c r="O467" s="110"/>
      <c r="P467" s="110"/>
      <c r="Q467" s="110"/>
      <c r="R467" s="110"/>
      <c r="S467" s="120">
        <v>4000</v>
      </c>
      <c r="T467" s="111"/>
      <c r="U467" s="110"/>
      <c r="V467" s="110"/>
      <c r="W467" s="110">
        <f t="shared" si="101"/>
        <v>4000</v>
      </c>
    </row>
    <row r="468" spans="1:23" ht="39.6" customHeight="1" x14ac:dyDescent="0.25">
      <c r="A468" s="68" t="s">
        <v>1105</v>
      </c>
      <c r="B468" s="55" t="s">
        <v>809</v>
      </c>
      <c r="C468" s="72" t="s">
        <v>1147</v>
      </c>
      <c r="D468" s="3" t="s">
        <v>1203</v>
      </c>
      <c r="E468" s="57" t="s">
        <v>929</v>
      </c>
      <c r="F468" s="57" t="s">
        <v>271</v>
      </c>
      <c r="G468" s="73">
        <v>1</v>
      </c>
      <c r="H468" s="8"/>
      <c r="I468" s="110"/>
      <c r="J468" s="110"/>
      <c r="K468" s="110"/>
      <c r="L468" s="111"/>
      <c r="M468" s="110"/>
      <c r="N468" s="110"/>
      <c r="O468" s="110"/>
      <c r="P468" s="110"/>
      <c r="Q468" s="110"/>
      <c r="R468" s="110"/>
      <c r="S468" s="120">
        <v>5000</v>
      </c>
      <c r="T468" s="111"/>
      <c r="U468" s="110"/>
      <c r="V468" s="110"/>
      <c r="W468" s="110">
        <f t="shared" si="101"/>
        <v>5000</v>
      </c>
    </row>
    <row r="469" spans="1:23" ht="51" x14ac:dyDescent="0.25">
      <c r="A469" s="68" t="s">
        <v>1105</v>
      </c>
      <c r="B469" s="28" t="s">
        <v>809</v>
      </c>
      <c r="C469" s="29"/>
      <c r="D469" s="29"/>
      <c r="E469" s="60"/>
      <c r="F469" s="29"/>
      <c r="G469" s="29"/>
      <c r="H469" s="30">
        <f t="shared" ref="H469" si="104">SUBTOTAL(9,H470:H488)</f>
        <v>0</v>
      </c>
      <c r="I469" s="117">
        <f t="shared" ref="I469:V469" si="105">SUBTOTAL(9,I470:I488)</f>
        <v>0</v>
      </c>
      <c r="J469" s="117">
        <f t="shared" si="105"/>
        <v>0</v>
      </c>
      <c r="K469" s="117">
        <f t="shared" si="105"/>
        <v>0</v>
      </c>
      <c r="L469" s="117">
        <f t="shared" si="105"/>
        <v>50000</v>
      </c>
      <c r="M469" s="117">
        <f t="shared" si="105"/>
        <v>0</v>
      </c>
      <c r="N469" s="117">
        <f t="shared" si="105"/>
        <v>0</v>
      </c>
      <c r="O469" s="117">
        <f t="shared" si="105"/>
        <v>0</v>
      </c>
      <c r="P469" s="117">
        <f t="shared" si="105"/>
        <v>0</v>
      </c>
      <c r="Q469" s="117">
        <f t="shared" si="105"/>
        <v>0</v>
      </c>
      <c r="R469" s="117">
        <f t="shared" si="105"/>
        <v>0</v>
      </c>
      <c r="S469" s="117">
        <f t="shared" si="105"/>
        <v>0</v>
      </c>
      <c r="T469" s="117"/>
      <c r="U469" s="117">
        <f t="shared" si="105"/>
        <v>0</v>
      </c>
      <c r="V469" s="117">
        <f t="shared" si="105"/>
        <v>0</v>
      </c>
      <c r="W469" s="117">
        <f>+H469+I469+J469+K469+L469+M469+N469+O469+P469+Q469+R469+S469+T469+U469+V469</f>
        <v>50000</v>
      </c>
    </row>
    <row r="470" spans="1:23" ht="52.9" customHeight="1" x14ac:dyDescent="0.25">
      <c r="A470" s="68" t="s">
        <v>1105</v>
      </c>
      <c r="B470" s="55" t="s">
        <v>809</v>
      </c>
      <c r="C470" s="72" t="s">
        <v>1147</v>
      </c>
      <c r="D470" s="3" t="s">
        <v>1203</v>
      </c>
      <c r="E470" s="57" t="s">
        <v>450</v>
      </c>
      <c r="F470" s="3" t="s">
        <v>890</v>
      </c>
      <c r="G470" s="73">
        <v>1</v>
      </c>
      <c r="H470" s="6"/>
      <c r="I470" s="134"/>
      <c r="J470" s="134"/>
      <c r="K470" s="134"/>
      <c r="L470" s="135">
        <v>20000</v>
      </c>
      <c r="M470" s="134"/>
      <c r="N470" s="134"/>
      <c r="O470" s="134"/>
      <c r="P470" s="134"/>
      <c r="Q470" s="134"/>
      <c r="R470" s="116"/>
      <c r="S470" s="116"/>
      <c r="T470" s="135"/>
      <c r="U470" s="116"/>
      <c r="V470" s="116"/>
      <c r="W470" s="116">
        <f t="shared" ref="W470:W488" si="106">+H470+I470+J470+K470+L470+M470+N470+O470+P470+Q470+R470+S470+T470+U470+V470</f>
        <v>20000</v>
      </c>
    </row>
    <row r="471" spans="1:23" ht="66" customHeight="1" x14ac:dyDescent="0.25">
      <c r="A471" s="68" t="s">
        <v>1105</v>
      </c>
      <c r="B471" s="55" t="s">
        <v>809</v>
      </c>
      <c r="C471" s="72" t="s">
        <v>1147</v>
      </c>
      <c r="D471" s="3" t="s">
        <v>1203</v>
      </c>
      <c r="E471" s="57" t="s">
        <v>919</v>
      </c>
      <c r="F471" s="3" t="s">
        <v>269</v>
      </c>
      <c r="G471" s="73">
        <v>1</v>
      </c>
      <c r="H471" s="6"/>
      <c r="I471" s="134"/>
      <c r="J471" s="134"/>
      <c r="K471" s="134"/>
      <c r="L471" s="135"/>
      <c r="M471" s="134"/>
      <c r="N471" s="134"/>
      <c r="O471" s="134"/>
      <c r="P471" s="134"/>
      <c r="Q471" s="134"/>
      <c r="R471" s="116"/>
      <c r="S471" s="116"/>
      <c r="T471" s="135"/>
      <c r="U471" s="116"/>
      <c r="V471" s="135"/>
      <c r="W471" s="116">
        <f t="shared" si="106"/>
        <v>0</v>
      </c>
    </row>
    <row r="472" spans="1:23" ht="39.6" customHeight="1" x14ac:dyDescent="0.25">
      <c r="A472" s="68" t="s">
        <v>1105</v>
      </c>
      <c r="B472" s="55" t="s">
        <v>809</v>
      </c>
      <c r="C472" s="72" t="s">
        <v>1147</v>
      </c>
      <c r="D472" s="3" t="s">
        <v>1203</v>
      </c>
      <c r="E472" s="3" t="s">
        <v>273</v>
      </c>
      <c r="F472" s="3" t="s">
        <v>274</v>
      </c>
      <c r="G472" s="73">
        <v>1</v>
      </c>
      <c r="H472" s="6"/>
      <c r="I472" s="134"/>
      <c r="J472" s="134"/>
      <c r="K472" s="134"/>
      <c r="L472" s="135"/>
      <c r="M472" s="134"/>
      <c r="N472" s="134"/>
      <c r="O472" s="134"/>
      <c r="P472" s="134"/>
      <c r="Q472" s="134"/>
      <c r="R472" s="116"/>
      <c r="S472" s="116"/>
      <c r="T472" s="135"/>
      <c r="U472" s="116"/>
      <c r="V472" s="116"/>
      <c r="W472" s="116">
        <f t="shared" si="106"/>
        <v>0</v>
      </c>
    </row>
    <row r="473" spans="1:23" ht="39.6" customHeight="1" x14ac:dyDescent="0.25">
      <c r="A473" s="68" t="s">
        <v>1105</v>
      </c>
      <c r="B473" s="55" t="s">
        <v>809</v>
      </c>
      <c r="C473" s="72" t="s">
        <v>1147</v>
      </c>
      <c r="D473" s="3" t="s">
        <v>1203</v>
      </c>
      <c r="E473" s="3" t="s">
        <v>275</v>
      </c>
      <c r="F473" s="57" t="s">
        <v>276</v>
      </c>
      <c r="G473" s="73">
        <v>1</v>
      </c>
      <c r="H473" s="6"/>
      <c r="I473" s="134"/>
      <c r="J473" s="134"/>
      <c r="K473" s="134"/>
      <c r="L473" s="135">
        <v>5000</v>
      </c>
      <c r="M473" s="134"/>
      <c r="N473" s="134"/>
      <c r="O473" s="134"/>
      <c r="P473" s="134"/>
      <c r="Q473" s="134"/>
      <c r="R473" s="116"/>
      <c r="S473" s="116"/>
      <c r="T473" s="135"/>
      <c r="U473" s="116"/>
      <c r="V473" s="116"/>
      <c r="W473" s="116">
        <f t="shared" si="106"/>
        <v>5000</v>
      </c>
    </row>
    <row r="474" spans="1:23" ht="39.6" customHeight="1" x14ac:dyDescent="0.25">
      <c r="A474" s="68" t="s">
        <v>1105</v>
      </c>
      <c r="B474" s="55" t="s">
        <v>809</v>
      </c>
      <c r="C474" s="72" t="s">
        <v>1147</v>
      </c>
      <c r="D474" s="3" t="s">
        <v>1203</v>
      </c>
      <c r="E474" s="3" t="s">
        <v>920</v>
      </c>
      <c r="F474" s="3" t="s">
        <v>277</v>
      </c>
      <c r="G474" s="73">
        <v>1</v>
      </c>
      <c r="H474" s="6"/>
      <c r="I474" s="134"/>
      <c r="J474" s="134"/>
      <c r="K474" s="134"/>
      <c r="L474" s="135"/>
      <c r="M474" s="134"/>
      <c r="N474" s="134"/>
      <c r="O474" s="134"/>
      <c r="P474" s="134"/>
      <c r="Q474" s="134"/>
      <c r="R474" s="116"/>
      <c r="S474" s="116"/>
      <c r="T474" s="135"/>
      <c r="U474" s="116"/>
      <c r="V474" s="116"/>
      <c r="W474" s="116">
        <f t="shared" si="106"/>
        <v>0</v>
      </c>
    </row>
    <row r="475" spans="1:23" ht="52.9" customHeight="1" x14ac:dyDescent="0.25">
      <c r="A475" s="68" t="s">
        <v>1105</v>
      </c>
      <c r="B475" s="55" t="s">
        <v>809</v>
      </c>
      <c r="C475" s="72" t="s">
        <v>1147</v>
      </c>
      <c r="D475" s="3" t="s">
        <v>1203</v>
      </c>
      <c r="E475" s="3" t="s">
        <v>921</v>
      </c>
      <c r="F475" s="3" t="s">
        <v>278</v>
      </c>
      <c r="G475" s="73">
        <v>0</v>
      </c>
      <c r="H475" s="6"/>
      <c r="I475" s="134"/>
      <c r="J475" s="134"/>
      <c r="K475" s="134"/>
      <c r="L475" s="135"/>
      <c r="M475" s="134"/>
      <c r="N475" s="134"/>
      <c r="O475" s="134"/>
      <c r="P475" s="134"/>
      <c r="Q475" s="134"/>
      <c r="R475" s="116"/>
      <c r="S475" s="116"/>
      <c r="T475" s="135"/>
      <c r="U475" s="116"/>
      <c r="V475" s="116"/>
      <c r="W475" s="116">
        <f t="shared" si="106"/>
        <v>0</v>
      </c>
    </row>
    <row r="476" spans="1:23" ht="39.6" customHeight="1" x14ac:dyDescent="0.25">
      <c r="A476" s="68" t="s">
        <v>1105</v>
      </c>
      <c r="B476" s="55" t="s">
        <v>809</v>
      </c>
      <c r="C476" s="72" t="s">
        <v>1147</v>
      </c>
      <c r="D476" s="3" t="s">
        <v>1203</v>
      </c>
      <c r="E476" s="57" t="s">
        <v>922</v>
      </c>
      <c r="F476" s="3" t="s">
        <v>449</v>
      </c>
      <c r="G476" s="73">
        <v>2</v>
      </c>
      <c r="H476" s="6"/>
      <c r="I476" s="134"/>
      <c r="J476" s="134"/>
      <c r="K476" s="134"/>
      <c r="L476" s="135"/>
      <c r="M476" s="134"/>
      <c r="N476" s="134"/>
      <c r="O476" s="134"/>
      <c r="P476" s="134"/>
      <c r="Q476" s="134"/>
      <c r="R476" s="116"/>
      <c r="S476" s="116"/>
      <c r="T476" s="135"/>
      <c r="U476" s="116"/>
      <c r="V476" s="116"/>
      <c r="W476" s="116">
        <f t="shared" si="106"/>
        <v>0</v>
      </c>
    </row>
    <row r="477" spans="1:23" ht="66" customHeight="1" x14ac:dyDescent="0.25">
      <c r="A477" s="68" t="s">
        <v>1105</v>
      </c>
      <c r="B477" s="55" t="s">
        <v>809</v>
      </c>
      <c r="C477" s="72" t="s">
        <v>1147</v>
      </c>
      <c r="D477" s="3" t="s">
        <v>1203</v>
      </c>
      <c r="E477" s="3" t="s">
        <v>923</v>
      </c>
      <c r="F477" s="3" t="s">
        <v>279</v>
      </c>
      <c r="G477" s="70">
        <v>6</v>
      </c>
      <c r="H477" s="6"/>
      <c r="I477" s="134"/>
      <c r="J477" s="134"/>
      <c r="K477" s="134"/>
      <c r="L477" s="135">
        <v>10000</v>
      </c>
      <c r="M477" s="134"/>
      <c r="N477" s="134"/>
      <c r="O477" s="134"/>
      <c r="P477" s="134"/>
      <c r="Q477" s="134"/>
      <c r="R477" s="116"/>
      <c r="S477" s="116"/>
      <c r="T477" s="135"/>
      <c r="U477" s="116"/>
      <c r="V477" s="116"/>
      <c r="W477" s="116">
        <f t="shared" si="106"/>
        <v>10000</v>
      </c>
    </row>
    <row r="478" spans="1:23" ht="52.9" customHeight="1" x14ac:dyDescent="0.25">
      <c r="A478" s="68" t="s">
        <v>1105</v>
      </c>
      <c r="B478" s="55" t="s">
        <v>809</v>
      </c>
      <c r="C478" s="72" t="s">
        <v>1147</v>
      </c>
      <c r="D478" s="3" t="s">
        <v>1203</v>
      </c>
      <c r="E478" s="3" t="s">
        <v>448</v>
      </c>
      <c r="F478" s="3" t="s">
        <v>173</v>
      </c>
      <c r="G478" s="73">
        <v>1</v>
      </c>
      <c r="H478" s="6"/>
      <c r="I478" s="134"/>
      <c r="J478" s="134"/>
      <c r="K478" s="134"/>
      <c r="L478" s="135">
        <v>5000</v>
      </c>
      <c r="M478" s="134"/>
      <c r="N478" s="134"/>
      <c r="O478" s="134"/>
      <c r="P478" s="134"/>
      <c r="Q478" s="134"/>
      <c r="R478" s="116"/>
      <c r="S478" s="116"/>
      <c r="T478" s="135"/>
      <c r="U478" s="116"/>
      <c r="V478" s="116"/>
      <c r="W478" s="116">
        <f t="shared" si="106"/>
        <v>5000</v>
      </c>
    </row>
    <row r="479" spans="1:23" ht="39.6" customHeight="1" x14ac:dyDescent="0.25">
      <c r="A479" s="68" t="s">
        <v>1105</v>
      </c>
      <c r="B479" s="55" t="s">
        <v>809</v>
      </c>
      <c r="C479" s="72" t="s">
        <v>1147</v>
      </c>
      <c r="D479" s="3" t="s">
        <v>1203</v>
      </c>
      <c r="E479" s="3" t="s">
        <v>924</v>
      </c>
      <c r="F479" s="3" t="s">
        <v>8</v>
      </c>
      <c r="G479" s="73">
        <v>1</v>
      </c>
      <c r="H479" s="6"/>
      <c r="I479" s="134"/>
      <c r="J479" s="134"/>
      <c r="K479" s="134"/>
      <c r="L479" s="135"/>
      <c r="M479" s="134"/>
      <c r="N479" s="134"/>
      <c r="O479" s="134"/>
      <c r="P479" s="134"/>
      <c r="Q479" s="134"/>
      <c r="R479" s="116"/>
      <c r="S479" s="116"/>
      <c r="T479" s="135"/>
      <c r="U479" s="116"/>
      <c r="V479" s="116"/>
      <c r="W479" s="116">
        <f t="shared" si="106"/>
        <v>0</v>
      </c>
    </row>
    <row r="480" spans="1:23" ht="39.6" customHeight="1" x14ac:dyDescent="0.25">
      <c r="A480" s="68" t="s">
        <v>1105</v>
      </c>
      <c r="B480" s="55" t="s">
        <v>809</v>
      </c>
      <c r="C480" s="72" t="s">
        <v>1147</v>
      </c>
      <c r="D480" s="3" t="s">
        <v>1203</v>
      </c>
      <c r="E480" s="3" t="s">
        <v>717</v>
      </c>
      <c r="F480" s="3" t="s">
        <v>718</v>
      </c>
      <c r="G480" s="73">
        <v>1</v>
      </c>
      <c r="H480" s="6"/>
      <c r="I480" s="134"/>
      <c r="J480" s="134"/>
      <c r="K480" s="134"/>
      <c r="L480" s="135"/>
      <c r="M480" s="134"/>
      <c r="N480" s="134"/>
      <c r="O480" s="134"/>
      <c r="P480" s="134"/>
      <c r="Q480" s="134"/>
      <c r="R480" s="116"/>
      <c r="S480" s="116"/>
      <c r="T480" s="135"/>
      <c r="U480" s="116"/>
      <c r="V480" s="116"/>
      <c r="W480" s="116">
        <f t="shared" si="106"/>
        <v>0</v>
      </c>
    </row>
    <row r="481" spans="1:23" ht="39.6" customHeight="1" x14ac:dyDescent="0.25">
      <c r="A481" s="68" t="s">
        <v>1105</v>
      </c>
      <c r="B481" s="55" t="s">
        <v>809</v>
      </c>
      <c r="C481" s="72" t="s">
        <v>1147</v>
      </c>
      <c r="D481" s="3" t="s">
        <v>1203</v>
      </c>
      <c r="E481" s="3" t="s">
        <v>925</v>
      </c>
      <c r="F481" s="3" t="s">
        <v>67</v>
      </c>
      <c r="G481" s="73">
        <v>1</v>
      </c>
      <c r="H481" s="6"/>
      <c r="I481" s="134"/>
      <c r="J481" s="134"/>
      <c r="K481" s="134"/>
      <c r="L481" s="135"/>
      <c r="M481" s="134"/>
      <c r="N481" s="134"/>
      <c r="O481" s="134"/>
      <c r="P481" s="134"/>
      <c r="Q481" s="134"/>
      <c r="R481" s="116"/>
      <c r="S481" s="116"/>
      <c r="T481" s="135"/>
      <c r="U481" s="116"/>
      <c r="V481" s="116"/>
      <c r="W481" s="116">
        <f t="shared" si="106"/>
        <v>0</v>
      </c>
    </row>
    <row r="482" spans="1:23" ht="39.6" customHeight="1" x14ac:dyDescent="0.25">
      <c r="A482" s="68" t="s">
        <v>1105</v>
      </c>
      <c r="B482" s="55" t="s">
        <v>809</v>
      </c>
      <c r="C482" s="72" t="s">
        <v>1147</v>
      </c>
      <c r="D482" s="3" t="s">
        <v>1203</v>
      </c>
      <c r="E482" s="3" t="s">
        <v>926</v>
      </c>
      <c r="F482" s="3" t="s">
        <v>280</v>
      </c>
      <c r="G482" s="73">
        <v>1</v>
      </c>
      <c r="H482" s="6"/>
      <c r="I482" s="134"/>
      <c r="J482" s="134"/>
      <c r="K482" s="134"/>
      <c r="L482" s="135">
        <v>5000</v>
      </c>
      <c r="M482" s="134"/>
      <c r="N482" s="134"/>
      <c r="O482" s="134"/>
      <c r="P482" s="134"/>
      <c r="Q482" s="134"/>
      <c r="R482" s="116"/>
      <c r="S482" s="116"/>
      <c r="T482" s="135"/>
      <c r="U482" s="116"/>
      <c r="V482" s="116"/>
      <c r="W482" s="116">
        <f t="shared" si="106"/>
        <v>5000</v>
      </c>
    </row>
    <row r="483" spans="1:23" ht="52.9" customHeight="1" x14ac:dyDescent="0.25">
      <c r="A483" s="68" t="s">
        <v>1105</v>
      </c>
      <c r="B483" s="55" t="s">
        <v>809</v>
      </c>
      <c r="C483" s="72" t="s">
        <v>1147</v>
      </c>
      <c r="D483" s="3" t="s">
        <v>1203</v>
      </c>
      <c r="E483" s="3" t="s">
        <v>927</v>
      </c>
      <c r="F483" s="3" t="s">
        <v>39</v>
      </c>
      <c r="G483" s="73">
        <v>1</v>
      </c>
      <c r="H483" s="6"/>
      <c r="I483" s="134"/>
      <c r="J483" s="134"/>
      <c r="K483" s="134"/>
      <c r="L483" s="135"/>
      <c r="M483" s="134"/>
      <c r="N483" s="134"/>
      <c r="O483" s="134"/>
      <c r="P483" s="134"/>
      <c r="Q483" s="134"/>
      <c r="R483" s="116"/>
      <c r="S483" s="116"/>
      <c r="T483" s="135"/>
      <c r="U483" s="116"/>
      <c r="V483" s="116"/>
      <c r="W483" s="116">
        <f t="shared" si="106"/>
        <v>0</v>
      </c>
    </row>
    <row r="484" spans="1:23" ht="39.6" customHeight="1" x14ac:dyDescent="0.25">
      <c r="A484" s="68" t="s">
        <v>1105</v>
      </c>
      <c r="B484" s="55" t="s">
        <v>809</v>
      </c>
      <c r="C484" s="72" t="s">
        <v>1147</v>
      </c>
      <c r="D484" s="3" t="s">
        <v>1203</v>
      </c>
      <c r="E484" s="3" t="s">
        <v>720</v>
      </c>
      <c r="F484" s="3" t="s">
        <v>719</v>
      </c>
      <c r="G484" s="73">
        <v>1</v>
      </c>
      <c r="H484" s="6"/>
      <c r="I484" s="134"/>
      <c r="J484" s="134"/>
      <c r="K484" s="134"/>
      <c r="L484" s="135">
        <v>5000</v>
      </c>
      <c r="M484" s="134"/>
      <c r="N484" s="134"/>
      <c r="O484" s="134"/>
      <c r="P484" s="134"/>
      <c r="Q484" s="134"/>
      <c r="R484" s="116"/>
      <c r="S484" s="116"/>
      <c r="T484" s="135"/>
      <c r="U484" s="116"/>
      <c r="V484" s="116"/>
      <c r="W484" s="116">
        <f t="shared" si="106"/>
        <v>5000</v>
      </c>
    </row>
    <row r="485" spans="1:23" ht="52.9" customHeight="1" x14ac:dyDescent="0.25">
      <c r="A485" s="68" t="s">
        <v>1105</v>
      </c>
      <c r="B485" s="55" t="s">
        <v>809</v>
      </c>
      <c r="C485" s="72" t="s">
        <v>1147</v>
      </c>
      <c r="D485" s="3" t="s">
        <v>1203</v>
      </c>
      <c r="E485" s="3" t="s">
        <v>281</v>
      </c>
      <c r="F485" s="3" t="s">
        <v>39</v>
      </c>
      <c r="G485" s="73">
        <v>1</v>
      </c>
      <c r="H485" s="6"/>
      <c r="I485" s="134"/>
      <c r="J485" s="134"/>
      <c r="K485" s="134"/>
      <c r="L485" s="135"/>
      <c r="M485" s="134"/>
      <c r="N485" s="134"/>
      <c r="O485" s="134"/>
      <c r="P485" s="134"/>
      <c r="Q485" s="134"/>
      <c r="R485" s="116"/>
      <c r="S485" s="116"/>
      <c r="T485" s="135"/>
      <c r="U485" s="116"/>
      <c r="V485" s="116"/>
      <c r="W485" s="116">
        <f t="shared" si="106"/>
        <v>0</v>
      </c>
    </row>
    <row r="486" spans="1:23" ht="39.6" customHeight="1" x14ac:dyDescent="0.25">
      <c r="A486" s="68" t="s">
        <v>1105</v>
      </c>
      <c r="B486" s="55" t="s">
        <v>809</v>
      </c>
      <c r="C486" s="72" t="s">
        <v>1147</v>
      </c>
      <c r="D486" s="3" t="s">
        <v>1203</v>
      </c>
      <c r="E486" s="3" t="s">
        <v>282</v>
      </c>
      <c r="F486" s="3" t="s">
        <v>39</v>
      </c>
      <c r="G486" s="73">
        <v>1</v>
      </c>
      <c r="H486" s="6"/>
      <c r="I486" s="134"/>
      <c r="J486" s="134"/>
      <c r="K486" s="134"/>
      <c r="L486" s="135"/>
      <c r="M486" s="134"/>
      <c r="N486" s="134"/>
      <c r="O486" s="134"/>
      <c r="P486" s="134"/>
      <c r="Q486" s="134"/>
      <c r="R486" s="116"/>
      <c r="S486" s="116"/>
      <c r="T486" s="135"/>
      <c r="U486" s="116"/>
      <c r="V486" s="116"/>
      <c r="W486" s="116">
        <f t="shared" si="106"/>
        <v>0</v>
      </c>
    </row>
    <row r="487" spans="1:23" ht="39.6" customHeight="1" x14ac:dyDescent="0.25">
      <c r="A487" s="68" t="s">
        <v>1105</v>
      </c>
      <c r="B487" s="55" t="s">
        <v>809</v>
      </c>
      <c r="C487" s="72" t="s">
        <v>1147</v>
      </c>
      <c r="D487" s="3" t="s">
        <v>1203</v>
      </c>
      <c r="E487" s="3" t="s">
        <v>928</v>
      </c>
      <c r="F487" s="3" t="s">
        <v>283</v>
      </c>
      <c r="G487" s="73">
        <v>0</v>
      </c>
      <c r="H487" s="6"/>
      <c r="I487" s="134"/>
      <c r="J487" s="134"/>
      <c r="K487" s="134"/>
      <c r="L487" s="135"/>
      <c r="M487" s="134"/>
      <c r="N487" s="134"/>
      <c r="O487" s="134"/>
      <c r="P487" s="134"/>
      <c r="Q487" s="134"/>
      <c r="R487" s="116"/>
      <c r="S487" s="116"/>
      <c r="T487" s="135"/>
      <c r="U487" s="116"/>
      <c r="V487" s="116"/>
      <c r="W487" s="116">
        <f t="shared" si="106"/>
        <v>0</v>
      </c>
    </row>
    <row r="488" spans="1:23" ht="39.6" customHeight="1" x14ac:dyDescent="0.25">
      <c r="A488" s="68" t="s">
        <v>1105</v>
      </c>
      <c r="B488" s="55" t="s">
        <v>809</v>
      </c>
      <c r="C488" s="72" t="s">
        <v>1147</v>
      </c>
      <c r="D488" s="3" t="s">
        <v>1203</v>
      </c>
      <c r="E488" s="3" t="s">
        <v>284</v>
      </c>
      <c r="F488" s="3" t="s">
        <v>285</v>
      </c>
      <c r="G488" s="73">
        <v>1</v>
      </c>
      <c r="H488" s="6"/>
      <c r="I488" s="134"/>
      <c r="J488" s="134"/>
      <c r="K488" s="134"/>
      <c r="L488" s="135"/>
      <c r="M488" s="134"/>
      <c r="N488" s="134"/>
      <c r="O488" s="134"/>
      <c r="P488" s="134"/>
      <c r="Q488" s="134"/>
      <c r="R488" s="116"/>
      <c r="S488" s="116"/>
      <c r="T488" s="135"/>
      <c r="U488" s="116"/>
      <c r="V488" s="116"/>
      <c r="W488" s="116">
        <f t="shared" si="106"/>
        <v>0</v>
      </c>
    </row>
    <row r="489" spans="1:23" ht="25.5" x14ac:dyDescent="0.25">
      <c r="A489" s="63"/>
      <c r="B489" s="25" t="s">
        <v>312</v>
      </c>
      <c r="C489" s="26"/>
      <c r="D489" s="26"/>
      <c r="E489" s="59"/>
      <c r="F489" s="26"/>
      <c r="G489" s="26"/>
      <c r="H489" s="27">
        <f>+H491</f>
        <v>0</v>
      </c>
      <c r="I489" s="107">
        <f t="shared" ref="I489:W489" si="107">+I491</f>
        <v>0</v>
      </c>
      <c r="J489" s="107">
        <f t="shared" si="107"/>
        <v>0</v>
      </c>
      <c r="K489" s="107">
        <f t="shared" si="107"/>
        <v>0</v>
      </c>
      <c r="L489" s="107">
        <f t="shared" si="107"/>
        <v>95000</v>
      </c>
      <c r="M489" s="107">
        <f t="shared" si="107"/>
        <v>0</v>
      </c>
      <c r="N489" s="107">
        <f t="shared" si="107"/>
        <v>0</v>
      </c>
      <c r="O489" s="107">
        <f t="shared" si="107"/>
        <v>0</v>
      </c>
      <c r="P489" s="107">
        <f t="shared" si="107"/>
        <v>0</v>
      </c>
      <c r="Q489" s="107">
        <f t="shared" si="107"/>
        <v>0</v>
      </c>
      <c r="R489" s="107">
        <f t="shared" si="107"/>
        <v>0</v>
      </c>
      <c r="S489" s="107">
        <f t="shared" si="107"/>
        <v>283020</v>
      </c>
      <c r="T489" s="107">
        <f t="shared" si="107"/>
        <v>0</v>
      </c>
      <c r="U489" s="107">
        <f t="shared" si="107"/>
        <v>0</v>
      </c>
      <c r="V489" s="107">
        <f t="shared" si="107"/>
        <v>0</v>
      </c>
      <c r="W489" s="107">
        <f t="shared" si="107"/>
        <v>378020</v>
      </c>
    </row>
    <row r="490" spans="1:23" x14ac:dyDescent="0.25">
      <c r="A490" s="63"/>
      <c r="B490" s="80" t="s">
        <v>1185</v>
      </c>
      <c r="C490" s="81"/>
      <c r="D490" s="81"/>
      <c r="E490" s="82"/>
      <c r="F490" s="81"/>
      <c r="G490" s="81"/>
      <c r="H490" s="83"/>
      <c r="I490" s="108"/>
      <c r="J490" s="108"/>
      <c r="K490" s="108"/>
      <c r="L490" s="108"/>
      <c r="M490" s="108"/>
      <c r="N490" s="108"/>
      <c r="O490" s="108"/>
      <c r="P490" s="108"/>
      <c r="Q490" s="108"/>
      <c r="R490" s="108"/>
      <c r="S490" s="108"/>
      <c r="T490" s="108"/>
      <c r="U490" s="108"/>
      <c r="V490" s="108"/>
      <c r="W490" s="108"/>
    </row>
    <row r="491" spans="1:23" ht="25.5" x14ac:dyDescent="0.25">
      <c r="A491" s="63"/>
      <c r="B491" s="28" t="s">
        <v>312</v>
      </c>
      <c r="C491" s="29"/>
      <c r="D491" s="29"/>
      <c r="E491" s="60"/>
      <c r="F491" s="29"/>
      <c r="G491" s="29"/>
      <c r="H491" s="30">
        <f t="shared" ref="H491" si="108">SUBTOTAL(9,H492:H515)</f>
        <v>0</v>
      </c>
      <c r="I491" s="117">
        <f t="shared" ref="I491:V491" si="109">SUBTOTAL(9,I492:I515)</f>
        <v>0</v>
      </c>
      <c r="J491" s="117">
        <f t="shared" si="109"/>
        <v>0</v>
      </c>
      <c r="K491" s="117">
        <f t="shared" si="109"/>
        <v>0</v>
      </c>
      <c r="L491" s="117">
        <f t="shared" si="109"/>
        <v>95000</v>
      </c>
      <c r="M491" s="117">
        <f t="shared" si="109"/>
        <v>0</v>
      </c>
      <c r="N491" s="117">
        <f t="shared" si="109"/>
        <v>0</v>
      </c>
      <c r="O491" s="117">
        <f t="shared" si="109"/>
        <v>0</v>
      </c>
      <c r="P491" s="117">
        <f t="shared" si="109"/>
        <v>0</v>
      </c>
      <c r="Q491" s="117">
        <f t="shared" si="109"/>
        <v>0</v>
      </c>
      <c r="R491" s="117">
        <f t="shared" si="109"/>
        <v>0</v>
      </c>
      <c r="S491" s="117">
        <f t="shared" si="109"/>
        <v>283020</v>
      </c>
      <c r="T491" s="117">
        <f t="shared" si="109"/>
        <v>0</v>
      </c>
      <c r="U491" s="117">
        <f t="shared" si="109"/>
        <v>0</v>
      </c>
      <c r="V491" s="117">
        <f t="shared" si="109"/>
        <v>0</v>
      </c>
      <c r="W491" s="117">
        <f>+H491+I491+J491+K491+L491+M491+N491+O491+P491+Q491+R491+S491+T491+U491+V491</f>
        <v>378020</v>
      </c>
    </row>
    <row r="492" spans="1:23" ht="39.6" customHeight="1" x14ac:dyDescent="0.25">
      <c r="A492" s="68" t="s">
        <v>1118</v>
      </c>
      <c r="B492" s="55" t="s">
        <v>312</v>
      </c>
      <c r="C492" s="72" t="s">
        <v>1147</v>
      </c>
      <c r="D492" s="3"/>
      <c r="E492" s="3" t="s">
        <v>930</v>
      </c>
      <c r="F492" s="3" t="s">
        <v>286</v>
      </c>
      <c r="G492" s="73">
        <v>1</v>
      </c>
      <c r="H492" s="8"/>
      <c r="I492" s="110"/>
      <c r="J492" s="110"/>
      <c r="K492" s="110"/>
      <c r="L492" s="111"/>
      <c r="M492" s="110"/>
      <c r="N492" s="110"/>
      <c r="O492" s="110"/>
      <c r="P492" s="110"/>
      <c r="Q492" s="110"/>
      <c r="R492" s="116"/>
      <c r="S492" s="111">
        <v>0</v>
      </c>
      <c r="T492" s="116"/>
      <c r="U492" s="116"/>
      <c r="V492" s="111"/>
      <c r="W492" s="116">
        <f>+H492+I492+J492+K492+L492+M492+N492+O492+P492+Q492+R492+S492+T492+U492+V492</f>
        <v>0</v>
      </c>
    </row>
    <row r="493" spans="1:23" ht="39.6" customHeight="1" x14ac:dyDescent="0.25">
      <c r="A493" s="68" t="s">
        <v>1118</v>
      </c>
      <c r="B493" s="55" t="s">
        <v>312</v>
      </c>
      <c r="C493" s="72" t="s">
        <v>1147</v>
      </c>
      <c r="D493" s="3"/>
      <c r="E493" s="3" t="s">
        <v>1076</v>
      </c>
      <c r="F493" s="3" t="s">
        <v>1077</v>
      </c>
      <c r="G493" s="73">
        <v>1</v>
      </c>
      <c r="H493" s="8"/>
      <c r="I493" s="110"/>
      <c r="J493" s="110"/>
      <c r="K493" s="110"/>
      <c r="L493" s="111">
        <v>5000</v>
      </c>
      <c r="M493" s="110"/>
      <c r="N493" s="110"/>
      <c r="O493" s="110"/>
      <c r="P493" s="110"/>
      <c r="Q493" s="110"/>
      <c r="R493" s="116"/>
      <c r="S493" s="111"/>
      <c r="T493" s="116"/>
      <c r="U493" s="116"/>
      <c r="V493" s="111"/>
      <c r="W493" s="116">
        <f t="shared" ref="W493:W515" si="110">+H493+I493+J493+K493+L493+M493+N493+O493+P493+Q493+R493+S493+T493+U493+V493</f>
        <v>5000</v>
      </c>
    </row>
    <row r="494" spans="1:23" ht="52.9" customHeight="1" x14ac:dyDescent="0.25">
      <c r="A494" s="68" t="s">
        <v>1118</v>
      </c>
      <c r="B494" s="55" t="s">
        <v>312</v>
      </c>
      <c r="C494" s="72" t="s">
        <v>1147</v>
      </c>
      <c r="D494" s="3"/>
      <c r="E494" s="3" t="s">
        <v>287</v>
      </c>
      <c r="F494" s="3" t="s">
        <v>62</v>
      </c>
      <c r="G494" s="73">
        <v>0</v>
      </c>
      <c r="H494" s="8"/>
      <c r="I494" s="110"/>
      <c r="J494" s="110"/>
      <c r="K494" s="110"/>
      <c r="L494" s="111"/>
      <c r="M494" s="110"/>
      <c r="N494" s="110"/>
      <c r="O494" s="110"/>
      <c r="P494" s="110"/>
      <c r="Q494" s="110"/>
      <c r="R494" s="116"/>
      <c r="S494" s="111"/>
      <c r="T494" s="116"/>
      <c r="U494" s="116"/>
      <c r="V494" s="111"/>
      <c r="W494" s="116">
        <f t="shared" si="110"/>
        <v>0</v>
      </c>
    </row>
    <row r="495" spans="1:23" ht="52.9" customHeight="1" x14ac:dyDescent="0.25">
      <c r="A495" s="68" t="s">
        <v>1118</v>
      </c>
      <c r="B495" s="55" t="s">
        <v>312</v>
      </c>
      <c r="C495" s="72" t="s">
        <v>1147</v>
      </c>
      <c r="D495" s="3"/>
      <c r="E495" s="3" t="s">
        <v>288</v>
      </c>
      <c r="F495" s="3" t="s">
        <v>289</v>
      </c>
      <c r="G495" s="73">
        <v>4</v>
      </c>
      <c r="H495" s="8"/>
      <c r="I495" s="110"/>
      <c r="J495" s="110"/>
      <c r="K495" s="110"/>
      <c r="L495" s="111">
        <v>20000</v>
      </c>
      <c r="M495" s="110"/>
      <c r="N495" s="110"/>
      <c r="O495" s="110"/>
      <c r="P495" s="110"/>
      <c r="Q495" s="110"/>
      <c r="R495" s="116"/>
      <c r="S495" s="111">
        <v>10000</v>
      </c>
      <c r="T495" s="116"/>
      <c r="U495" s="116"/>
      <c r="V495" s="111"/>
      <c r="W495" s="116">
        <f t="shared" si="110"/>
        <v>30000</v>
      </c>
    </row>
    <row r="496" spans="1:23" ht="39.6" customHeight="1" x14ac:dyDescent="0.25">
      <c r="A496" s="68" t="s">
        <v>1118</v>
      </c>
      <c r="B496" s="55" t="s">
        <v>312</v>
      </c>
      <c r="C496" s="72" t="s">
        <v>1147</v>
      </c>
      <c r="D496" s="3"/>
      <c r="E496" s="3" t="s">
        <v>931</v>
      </c>
      <c r="F496" s="3" t="s">
        <v>932</v>
      </c>
      <c r="G496" s="73">
        <v>1</v>
      </c>
      <c r="H496" s="8"/>
      <c r="I496" s="110"/>
      <c r="J496" s="110"/>
      <c r="K496" s="110"/>
      <c r="L496" s="111"/>
      <c r="M496" s="110"/>
      <c r="N496" s="110"/>
      <c r="O496" s="110"/>
      <c r="P496" s="110"/>
      <c r="Q496" s="110"/>
      <c r="R496" s="116"/>
      <c r="S496" s="111">
        <v>20000</v>
      </c>
      <c r="T496" s="116"/>
      <c r="U496" s="116"/>
      <c r="V496" s="111"/>
      <c r="W496" s="116">
        <f t="shared" si="110"/>
        <v>20000</v>
      </c>
    </row>
    <row r="497" spans="1:23" ht="39.6" customHeight="1" x14ac:dyDescent="0.25">
      <c r="A497" s="68" t="s">
        <v>1118</v>
      </c>
      <c r="B497" s="55" t="s">
        <v>312</v>
      </c>
      <c r="C497" s="72" t="s">
        <v>1147</v>
      </c>
      <c r="D497" s="3"/>
      <c r="E497" s="3" t="s">
        <v>933</v>
      </c>
      <c r="F497" s="3" t="s">
        <v>15</v>
      </c>
      <c r="G497" s="73">
        <v>1</v>
      </c>
      <c r="H497" s="8"/>
      <c r="I497" s="110"/>
      <c r="J497" s="110"/>
      <c r="K497" s="110"/>
      <c r="L497" s="111"/>
      <c r="M497" s="110"/>
      <c r="N497" s="110"/>
      <c r="O497" s="110"/>
      <c r="P497" s="110"/>
      <c r="Q497" s="110"/>
      <c r="R497" s="116"/>
      <c r="S497" s="111">
        <v>8000</v>
      </c>
      <c r="T497" s="116"/>
      <c r="U497" s="116"/>
      <c r="V497" s="111"/>
      <c r="W497" s="116">
        <f t="shared" si="110"/>
        <v>8000</v>
      </c>
    </row>
    <row r="498" spans="1:23" ht="39.6" customHeight="1" x14ac:dyDescent="0.25">
      <c r="A498" s="68" t="s">
        <v>1118</v>
      </c>
      <c r="B498" s="55" t="s">
        <v>312</v>
      </c>
      <c r="C498" s="72" t="s">
        <v>1147</v>
      </c>
      <c r="D498" s="3"/>
      <c r="E498" s="3" t="s">
        <v>290</v>
      </c>
      <c r="F498" s="3" t="s">
        <v>291</v>
      </c>
      <c r="G498" s="73">
        <v>0</v>
      </c>
      <c r="H498" s="8"/>
      <c r="I498" s="110"/>
      <c r="J498" s="110"/>
      <c r="K498" s="110"/>
      <c r="L498" s="111"/>
      <c r="M498" s="110"/>
      <c r="N498" s="110"/>
      <c r="O498" s="110"/>
      <c r="P498" s="110"/>
      <c r="Q498" s="110"/>
      <c r="R498" s="116"/>
      <c r="S498" s="111"/>
      <c r="T498" s="116"/>
      <c r="U498" s="116"/>
      <c r="V498" s="111"/>
      <c r="W498" s="116">
        <f t="shared" si="110"/>
        <v>0</v>
      </c>
    </row>
    <row r="499" spans="1:23" ht="39.6" customHeight="1" x14ac:dyDescent="0.25">
      <c r="A499" s="68" t="s">
        <v>1118</v>
      </c>
      <c r="B499" s="55" t="s">
        <v>312</v>
      </c>
      <c r="C499" s="72" t="s">
        <v>1147</v>
      </c>
      <c r="D499" s="3"/>
      <c r="E499" s="3" t="s">
        <v>934</v>
      </c>
      <c r="F499" s="3" t="s">
        <v>292</v>
      </c>
      <c r="G499" s="73">
        <v>500</v>
      </c>
      <c r="H499" s="8"/>
      <c r="I499" s="110"/>
      <c r="J499" s="110"/>
      <c r="K499" s="110"/>
      <c r="L499" s="111"/>
      <c r="M499" s="110"/>
      <c r="N499" s="110"/>
      <c r="O499" s="110"/>
      <c r="P499" s="110"/>
      <c r="Q499" s="110"/>
      <c r="R499" s="116"/>
      <c r="S499" s="111">
        <v>96000</v>
      </c>
      <c r="T499" s="116"/>
      <c r="U499" s="116"/>
      <c r="V499" s="111"/>
      <c r="W499" s="116">
        <f t="shared" si="110"/>
        <v>96000</v>
      </c>
    </row>
    <row r="500" spans="1:23" ht="52.9" customHeight="1" x14ac:dyDescent="0.25">
      <c r="A500" s="68" t="s">
        <v>1118</v>
      </c>
      <c r="B500" s="55" t="s">
        <v>312</v>
      </c>
      <c r="C500" s="72" t="s">
        <v>1147</v>
      </c>
      <c r="D500" s="3"/>
      <c r="E500" s="3" t="s">
        <v>935</v>
      </c>
      <c r="F500" s="3" t="s">
        <v>293</v>
      </c>
      <c r="G500" s="73">
        <v>1</v>
      </c>
      <c r="H500" s="8"/>
      <c r="I500" s="110"/>
      <c r="J500" s="110"/>
      <c r="K500" s="110"/>
      <c r="L500" s="111">
        <v>20000</v>
      </c>
      <c r="M500" s="110"/>
      <c r="N500" s="110"/>
      <c r="O500" s="110"/>
      <c r="P500" s="110"/>
      <c r="Q500" s="110"/>
      <c r="R500" s="116"/>
      <c r="S500" s="111"/>
      <c r="T500" s="116"/>
      <c r="U500" s="116"/>
      <c r="V500" s="111"/>
      <c r="W500" s="116">
        <f t="shared" si="110"/>
        <v>20000</v>
      </c>
    </row>
    <row r="501" spans="1:23" ht="52.9" customHeight="1" x14ac:dyDescent="0.25">
      <c r="A501" s="68" t="s">
        <v>1118</v>
      </c>
      <c r="B501" s="55" t="s">
        <v>312</v>
      </c>
      <c r="C501" s="72" t="s">
        <v>1147</v>
      </c>
      <c r="D501" s="3"/>
      <c r="E501" s="3" t="s">
        <v>936</v>
      </c>
      <c r="F501" s="3" t="s">
        <v>166</v>
      </c>
      <c r="G501" s="73">
        <v>1</v>
      </c>
      <c r="H501" s="8"/>
      <c r="I501" s="110"/>
      <c r="J501" s="110"/>
      <c r="K501" s="110"/>
      <c r="L501" s="111"/>
      <c r="M501" s="110"/>
      <c r="N501" s="110"/>
      <c r="O501" s="110"/>
      <c r="P501" s="110"/>
      <c r="Q501" s="110"/>
      <c r="R501" s="116"/>
      <c r="S501" s="111">
        <v>8000</v>
      </c>
      <c r="T501" s="116"/>
      <c r="U501" s="116"/>
      <c r="V501" s="111"/>
      <c r="W501" s="116">
        <f t="shared" si="110"/>
        <v>8000</v>
      </c>
    </row>
    <row r="502" spans="1:23" ht="39.6" customHeight="1" x14ac:dyDescent="0.25">
      <c r="A502" s="68" t="s">
        <v>1118</v>
      </c>
      <c r="B502" s="55" t="s">
        <v>312</v>
      </c>
      <c r="C502" s="72" t="s">
        <v>1147</v>
      </c>
      <c r="D502" s="3"/>
      <c r="E502" s="3" t="s">
        <v>294</v>
      </c>
      <c r="F502" s="3" t="s">
        <v>295</v>
      </c>
      <c r="G502" s="73">
        <v>1</v>
      </c>
      <c r="H502" s="8"/>
      <c r="I502" s="110"/>
      <c r="J502" s="110"/>
      <c r="K502" s="110"/>
      <c r="L502" s="111"/>
      <c r="M502" s="110"/>
      <c r="N502" s="110"/>
      <c r="O502" s="110"/>
      <c r="P502" s="110"/>
      <c r="Q502" s="110"/>
      <c r="R502" s="116"/>
      <c r="S502" s="111">
        <v>8000</v>
      </c>
      <c r="T502" s="116"/>
      <c r="U502" s="116"/>
      <c r="V502" s="111"/>
      <c r="W502" s="116">
        <f t="shared" si="110"/>
        <v>8000</v>
      </c>
    </row>
    <row r="503" spans="1:23" ht="39.6" customHeight="1" x14ac:dyDescent="0.25">
      <c r="A503" s="68" t="s">
        <v>1118</v>
      </c>
      <c r="B503" s="55" t="s">
        <v>312</v>
      </c>
      <c r="C503" s="72" t="s">
        <v>1147</v>
      </c>
      <c r="D503" s="3"/>
      <c r="E503" s="3" t="s">
        <v>296</v>
      </c>
      <c r="F503" s="3" t="s">
        <v>937</v>
      </c>
      <c r="G503" s="73">
        <v>3</v>
      </c>
      <c r="H503" s="8"/>
      <c r="I503" s="110"/>
      <c r="J503" s="110"/>
      <c r="K503" s="110"/>
      <c r="L503" s="111"/>
      <c r="M503" s="110"/>
      <c r="N503" s="110"/>
      <c r="O503" s="110"/>
      <c r="P503" s="110"/>
      <c r="Q503" s="110"/>
      <c r="R503" s="116"/>
      <c r="S503" s="111">
        <v>10000</v>
      </c>
      <c r="T503" s="116"/>
      <c r="U503" s="116"/>
      <c r="V503" s="111"/>
      <c r="W503" s="116">
        <f t="shared" si="110"/>
        <v>10000</v>
      </c>
    </row>
    <row r="504" spans="1:23" ht="39.6" customHeight="1" x14ac:dyDescent="0.25">
      <c r="A504" s="68" t="s">
        <v>1118</v>
      </c>
      <c r="B504" s="55" t="s">
        <v>312</v>
      </c>
      <c r="C504" s="72" t="s">
        <v>1147</v>
      </c>
      <c r="D504" s="3"/>
      <c r="E504" s="3" t="s">
        <v>977</v>
      </c>
      <c r="F504" s="3" t="s">
        <v>297</v>
      </c>
      <c r="G504" s="73">
        <v>1</v>
      </c>
      <c r="H504" s="8"/>
      <c r="I504" s="110"/>
      <c r="J504" s="110"/>
      <c r="K504" s="110"/>
      <c r="L504" s="111"/>
      <c r="M504" s="110"/>
      <c r="N504" s="110"/>
      <c r="O504" s="110"/>
      <c r="P504" s="110"/>
      <c r="Q504" s="110"/>
      <c r="R504" s="116"/>
      <c r="S504" s="111">
        <v>8000</v>
      </c>
      <c r="T504" s="116"/>
      <c r="U504" s="116"/>
      <c r="V504" s="111"/>
      <c r="W504" s="116">
        <f t="shared" si="110"/>
        <v>8000</v>
      </c>
    </row>
    <row r="505" spans="1:23" ht="66" customHeight="1" x14ac:dyDescent="0.25">
      <c r="A505" s="68" t="s">
        <v>1118</v>
      </c>
      <c r="B505" s="55" t="s">
        <v>312</v>
      </c>
      <c r="C505" s="72" t="s">
        <v>1147</v>
      </c>
      <c r="D505" s="3"/>
      <c r="E505" s="3" t="s">
        <v>938</v>
      </c>
      <c r="F505" s="3" t="s">
        <v>298</v>
      </c>
      <c r="G505" s="73">
        <v>1</v>
      </c>
      <c r="H505" s="8"/>
      <c r="I505" s="110"/>
      <c r="J505" s="110"/>
      <c r="K505" s="110"/>
      <c r="L505" s="111"/>
      <c r="M505" s="110"/>
      <c r="N505" s="110"/>
      <c r="O505" s="110"/>
      <c r="P505" s="110"/>
      <c r="Q505" s="110"/>
      <c r="R505" s="116"/>
      <c r="S505" s="111">
        <v>0</v>
      </c>
      <c r="T505" s="116"/>
      <c r="U505" s="116"/>
      <c r="V505" s="111"/>
      <c r="W505" s="116">
        <f t="shared" si="110"/>
        <v>0</v>
      </c>
    </row>
    <row r="506" spans="1:23" ht="39.6" customHeight="1" x14ac:dyDescent="0.25">
      <c r="A506" s="68" t="s">
        <v>1118</v>
      </c>
      <c r="B506" s="55" t="s">
        <v>312</v>
      </c>
      <c r="C506" s="72" t="s">
        <v>1147</v>
      </c>
      <c r="D506" s="3"/>
      <c r="E506" s="3" t="s">
        <v>1101</v>
      </c>
      <c r="F506" s="3" t="s">
        <v>28</v>
      </c>
      <c r="G506" s="73">
        <v>0</v>
      </c>
      <c r="H506" s="8"/>
      <c r="I506" s="110"/>
      <c r="J506" s="110"/>
      <c r="K506" s="110"/>
      <c r="L506" s="111"/>
      <c r="M506" s="110"/>
      <c r="N506" s="110"/>
      <c r="O506" s="110"/>
      <c r="P506" s="110"/>
      <c r="Q506" s="110"/>
      <c r="R506" s="116"/>
      <c r="S506" s="111">
        <v>20</v>
      </c>
      <c r="T506" s="116"/>
      <c r="U506" s="116"/>
      <c r="V506" s="111"/>
      <c r="W506" s="116">
        <f t="shared" si="110"/>
        <v>20</v>
      </c>
    </row>
    <row r="507" spans="1:23" ht="39.6" customHeight="1" x14ac:dyDescent="0.25">
      <c r="A507" s="68" t="s">
        <v>1118</v>
      </c>
      <c r="B507" s="55" t="s">
        <v>312</v>
      </c>
      <c r="C507" s="72" t="s">
        <v>1147</v>
      </c>
      <c r="D507" s="3"/>
      <c r="E507" s="3" t="s">
        <v>1078</v>
      </c>
      <c r="F507" s="3" t="s">
        <v>299</v>
      </c>
      <c r="G507" s="73">
        <v>1000</v>
      </c>
      <c r="H507" s="8"/>
      <c r="I507" s="110"/>
      <c r="J507" s="110"/>
      <c r="K507" s="110"/>
      <c r="L507" s="111">
        <v>20000</v>
      </c>
      <c r="M507" s="110"/>
      <c r="N507" s="110"/>
      <c r="O507" s="110"/>
      <c r="P507" s="110"/>
      <c r="Q507" s="110"/>
      <c r="R507" s="116"/>
      <c r="S507" s="111">
        <v>40000</v>
      </c>
      <c r="T507" s="116"/>
      <c r="U507" s="116"/>
      <c r="V507" s="111"/>
      <c r="W507" s="116">
        <f t="shared" si="110"/>
        <v>60000</v>
      </c>
    </row>
    <row r="508" spans="1:23" ht="39.6" customHeight="1" x14ac:dyDescent="0.25">
      <c r="A508" s="68" t="s">
        <v>1118</v>
      </c>
      <c r="B508" s="55" t="s">
        <v>312</v>
      </c>
      <c r="C508" s="72" t="s">
        <v>1147</v>
      </c>
      <c r="D508" s="3"/>
      <c r="E508" s="3" t="s">
        <v>939</v>
      </c>
      <c r="F508" s="3" t="s">
        <v>300</v>
      </c>
      <c r="G508" s="73">
        <v>1</v>
      </c>
      <c r="H508" s="8"/>
      <c r="I508" s="110"/>
      <c r="J508" s="110"/>
      <c r="K508" s="110"/>
      <c r="L508" s="111"/>
      <c r="M508" s="110"/>
      <c r="N508" s="110"/>
      <c r="O508" s="110"/>
      <c r="P508" s="110"/>
      <c r="Q508" s="110"/>
      <c r="R508" s="116"/>
      <c r="S508" s="111">
        <v>20000</v>
      </c>
      <c r="T508" s="116"/>
      <c r="U508" s="116"/>
      <c r="V508" s="111"/>
      <c r="W508" s="116">
        <f t="shared" si="110"/>
        <v>20000</v>
      </c>
    </row>
    <row r="509" spans="1:23" ht="39.6" customHeight="1" x14ac:dyDescent="0.25">
      <c r="A509" s="68" t="s">
        <v>1118</v>
      </c>
      <c r="B509" s="55" t="s">
        <v>312</v>
      </c>
      <c r="C509" s="72" t="s">
        <v>1147</v>
      </c>
      <c r="D509" s="3"/>
      <c r="E509" s="3" t="s">
        <v>301</v>
      </c>
      <c r="F509" s="3" t="s">
        <v>302</v>
      </c>
      <c r="G509" s="73">
        <v>0</v>
      </c>
      <c r="H509" s="8"/>
      <c r="I509" s="110"/>
      <c r="J509" s="110"/>
      <c r="K509" s="110"/>
      <c r="L509" s="111"/>
      <c r="M509" s="110"/>
      <c r="N509" s="110"/>
      <c r="O509" s="110"/>
      <c r="P509" s="110"/>
      <c r="Q509" s="110"/>
      <c r="R509" s="116"/>
      <c r="S509" s="111"/>
      <c r="T509" s="116"/>
      <c r="U509" s="116"/>
      <c r="V509" s="111"/>
      <c r="W509" s="116">
        <f t="shared" si="110"/>
        <v>0</v>
      </c>
    </row>
    <row r="510" spans="1:23" ht="39.6" customHeight="1" x14ac:dyDescent="0.25">
      <c r="A510" s="68" t="s">
        <v>1118</v>
      </c>
      <c r="B510" s="55" t="s">
        <v>312</v>
      </c>
      <c r="C510" s="72" t="s">
        <v>1147</v>
      </c>
      <c r="D510" s="3"/>
      <c r="E510" s="51" t="s">
        <v>1136</v>
      </c>
      <c r="F510" s="3" t="s">
        <v>303</v>
      </c>
      <c r="G510" s="73">
        <v>0</v>
      </c>
      <c r="H510" s="8"/>
      <c r="I510" s="110"/>
      <c r="J510" s="110"/>
      <c r="K510" s="110"/>
      <c r="L510" s="111"/>
      <c r="M510" s="110"/>
      <c r="N510" s="110"/>
      <c r="O510" s="110"/>
      <c r="P510" s="110"/>
      <c r="Q510" s="110"/>
      <c r="R510" s="116"/>
      <c r="S510" s="111"/>
      <c r="T510" s="116"/>
      <c r="U510" s="116"/>
      <c r="V510" s="111"/>
      <c r="W510" s="116">
        <f t="shared" si="110"/>
        <v>0</v>
      </c>
    </row>
    <row r="511" spans="1:23" ht="66" customHeight="1" x14ac:dyDescent="0.25">
      <c r="A511" s="68" t="s">
        <v>1118</v>
      </c>
      <c r="B511" s="55" t="s">
        <v>312</v>
      </c>
      <c r="C511" s="72" t="s">
        <v>1147</v>
      </c>
      <c r="D511" s="3"/>
      <c r="E511" s="51" t="s">
        <v>304</v>
      </c>
      <c r="F511" s="3" t="s">
        <v>305</v>
      </c>
      <c r="G511" s="73">
        <v>1</v>
      </c>
      <c r="H511" s="8"/>
      <c r="I511" s="110"/>
      <c r="J511" s="110"/>
      <c r="K511" s="110"/>
      <c r="L511" s="111">
        <v>30000</v>
      </c>
      <c r="M511" s="110"/>
      <c r="N511" s="110"/>
      <c r="O511" s="110"/>
      <c r="P511" s="110"/>
      <c r="Q511" s="110"/>
      <c r="R511" s="116"/>
      <c r="S511" s="111">
        <v>20000</v>
      </c>
      <c r="T511" s="116"/>
      <c r="U511" s="116"/>
      <c r="V511" s="111"/>
      <c r="W511" s="116">
        <f t="shared" si="110"/>
        <v>50000</v>
      </c>
    </row>
    <row r="512" spans="1:23" ht="79.150000000000006" customHeight="1" x14ac:dyDescent="0.25">
      <c r="A512" s="68" t="s">
        <v>1118</v>
      </c>
      <c r="B512" s="55" t="s">
        <v>312</v>
      </c>
      <c r="C512" s="72" t="s">
        <v>1147</v>
      </c>
      <c r="D512" s="3"/>
      <c r="E512" s="51" t="s">
        <v>1137</v>
      </c>
      <c r="F512" s="3" t="s">
        <v>306</v>
      </c>
      <c r="G512" s="73">
        <v>50</v>
      </c>
      <c r="H512" s="8"/>
      <c r="I512" s="110"/>
      <c r="J512" s="110"/>
      <c r="K512" s="110"/>
      <c r="L512" s="111"/>
      <c r="M512" s="110"/>
      <c r="N512" s="110"/>
      <c r="O512" s="110"/>
      <c r="P512" s="110"/>
      <c r="Q512" s="110"/>
      <c r="R512" s="116"/>
      <c r="S512" s="111">
        <v>10000</v>
      </c>
      <c r="T512" s="116"/>
      <c r="U512" s="116"/>
      <c r="V512" s="111"/>
      <c r="W512" s="116">
        <f t="shared" si="110"/>
        <v>10000</v>
      </c>
    </row>
    <row r="513" spans="1:23" ht="66" customHeight="1" x14ac:dyDescent="0.25">
      <c r="A513" s="68" t="s">
        <v>1118</v>
      </c>
      <c r="B513" s="55" t="s">
        <v>312</v>
      </c>
      <c r="C513" s="72" t="s">
        <v>1147</v>
      </c>
      <c r="D513" s="3"/>
      <c r="E513" s="51" t="s">
        <v>307</v>
      </c>
      <c r="F513" s="3" t="s">
        <v>308</v>
      </c>
      <c r="G513" s="73">
        <v>1</v>
      </c>
      <c r="H513" s="8"/>
      <c r="I513" s="110"/>
      <c r="J513" s="110"/>
      <c r="K513" s="110"/>
      <c r="L513" s="111"/>
      <c r="M513" s="110"/>
      <c r="N513" s="110"/>
      <c r="O513" s="110"/>
      <c r="P513" s="110"/>
      <c r="Q513" s="110"/>
      <c r="R513" s="116"/>
      <c r="S513" s="111">
        <v>15000</v>
      </c>
      <c r="T513" s="116"/>
      <c r="U513" s="116"/>
      <c r="V513" s="111"/>
      <c r="W513" s="116">
        <f t="shared" si="110"/>
        <v>15000</v>
      </c>
    </row>
    <row r="514" spans="1:23" ht="39.6" customHeight="1" x14ac:dyDescent="0.25">
      <c r="A514" s="68" t="s">
        <v>1118</v>
      </c>
      <c r="B514" s="55" t="s">
        <v>312</v>
      </c>
      <c r="C514" s="72" t="s">
        <v>1147</v>
      </c>
      <c r="D514" s="3"/>
      <c r="E514" s="3" t="s">
        <v>309</v>
      </c>
      <c r="F514" s="3" t="s">
        <v>310</v>
      </c>
      <c r="G514" s="73">
        <v>2</v>
      </c>
      <c r="H514" s="8"/>
      <c r="I514" s="110"/>
      <c r="J514" s="110"/>
      <c r="K514" s="110"/>
      <c r="L514" s="111"/>
      <c r="M514" s="110"/>
      <c r="N514" s="110"/>
      <c r="O514" s="110"/>
      <c r="P514" s="110"/>
      <c r="Q514" s="110"/>
      <c r="R514" s="116"/>
      <c r="S514" s="111">
        <v>10000</v>
      </c>
      <c r="T514" s="116"/>
      <c r="U514" s="116"/>
      <c r="V514" s="111"/>
      <c r="W514" s="116">
        <f t="shared" si="110"/>
        <v>10000</v>
      </c>
    </row>
    <row r="515" spans="1:23" ht="39.6" customHeight="1" x14ac:dyDescent="0.25">
      <c r="A515" s="68" t="s">
        <v>1118</v>
      </c>
      <c r="B515" s="55" t="s">
        <v>312</v>
      </c>
      <c r="C515" s="72" t="s">
        <v>1147</v>
      </c>
      <c r="D515" s="3"/>
      <c r="E515" s="3" t="s">
        <v>940</v>
      </c>
      <c r="F515" s="3" t="s">
        <v>311</v>
      </c>
      <c r="G515" s="73">
        <v>0</v>
      </c>
      <c r="H515" s="8"/>
      <c r="I515" s="110"/>
      <c r="J515" s="110"/>
      <c r="K515" s="110"/>
      <c r="L515" s="111"/>
      <c r="M515" s="110"/>
      <c r="N515" s="110"/>
      <c r="O515" s="110"/>
      <c r="P515" s="110"/>
      <c r="Q515" s="110"/>
      <c r="R515" s="116"/>
      <c r="S515" s="111"/>
      <c r="T515" s="116"/>
      <c r="U515" s="116"/>
      <c r="V515" s="111"/>
      <c r="W515" s="116">
        <f t="shared" si="110"/>
        <v>0</v>
      </c>
    </row>
    <row r="516" spans="1:23" ht="25.5" x14ac:dyDescent="0.25">
      <c r="A516" s="63"/>
      <c r="B516" s="25" t="s">
        <v>321</v>
      </c>
      <c r="C516" s="26"/>
      <c r="D516" s="26"/>
      <c r="E516" s="59"/>
      <c r="F516" s="26"/>
      <c r="G516" s="26"/>
      <c r="H516" s="27">
        <f t="shared" ref="H516" si="111">+H518+H542</f>
        <v>0</v>
      </c>
      <c r="I516" s="107">
        <f t="shared" ref="I516:W516" si="112">+I518+I542</f>
        <v>0</v>
      </c>
      <c r="J516" s="107">
        <f t="shared" si="112"/>
        <v>0</v>
      </c>
      <c r="K516" s="107">
        <f t="shared" si="112"/>
        <v>0</v>
      </c>
      <c r="L516" s="107">
        <f t="shared" si="112"/>
        <v>1202000</v>
      </c>
      <c r="M516" s="107">
        <f t="shared" si="112"/>
        <v>0</v>
      </c>
      <c r="N516" s="107">
        <f t="shared" si="112"/>
        <v>0</v>
      </c>
      <c r="O516" s="107">
        <f t="shared" si="112"/>
        <v>0</v>
      </c>
      <c r="P516" s="107">
        <f t="shared" si="112"/>
        <v>0</v>
      </c>
      <c r="Q516" s="107">
        <f t="shared" si="112"/>
        <v>0</v>
      </c>
      <c r="R516" s="107">
        <f t="shared" si="112"/>
        <v>448258</v>
      </c>
      <c r="S516" s="107">
        <f t="shared" si="112"/>
        <v>320000</v>
      </c>
      <c r="T516" s="107">
        <f t="shared" si="112"/>
        <v>0</v>
      </c>
      <c r="U516" s="107">
        <f t="shared" si="112"/>
        <v>0</v>
      </c>
      <c r="V516" s="107">
        <f t="shared" si="112"/>
        <v>0</v>
      </c>
      <c r="W516" s="107">
        <f t="shared" si="112"/>
        <v>1970258</v>
      </c>
    </row>
    <row r="517" spans="1:23" x14ac:dyDescent="0.25">
      <c r="A517" s="63"/>
      <c r="B517" s="80" t="s">
        <v>1186</v>
      </c>
      <c r="C517" s="81"/>
      <c r="D517" s="81"/>
      <c r="E517" s="82"/>
      <c r="F517" s="81"/>
      <c r="G517" s="81"/>
      <c r="H517" s="83"/>
      <c r="I517" s="108"/>
      <c r="J517" s="108"/>
      <c r="K517" s="108"/>
      <c r="L517" s="108"/>
      <c r="M517" s="108"/>
      <c r="N517" s="108"/>
      <c r="O517" s="108"/>
      <c r="P517" s="108"/>
      <c r="Q517" s="108"/>
      <c r="R517" s="108"/>
      <c r="S517" s="108"/>
      <c r="T517" s="108"/>
      <c r="U517" s="108"/>
      <c r="V517" s="108"/>
      <c r="W517" s="108"/>
    </row>
    <row r="518" spans="1:23" ht="25.5" x14ac:dyDescent="0.25">
      <c r="A518" s="152"/>
      <c r="B518" s="153" t="s">
        <v>321</v>
      </c>
      <c r="C518" s="29"/>
      <c r="D518" s="29"/>
      <c r="E518" s="155"/>
      <c r="F518" s="29"/>
      <c r="G518" s="156"/>
      <c r="H518" s="157">
        <f>SUBTOTAL(9,H519:H541)</f>
        <v>0</v>
      </c>
      <c r="I518" s="90">
        <f t="shared" ref="I518:V518" si="113">SUBTOTAL(9,I519:I541)</f>
        <v>0</v>
      </c>
      <c r="J518" s="90">
        <f t="shared" si="113"/>
        <v>0</v>
      </c>
      <c r="K518" s="90">
        <f t="shared" si="113"/>
        <v>0</v>
      </c>
      <c r="L518" s="90">
        <f t="shared" si="113"/>
        <v>1202000</v>
      </c>
      <c r="M518" s="90">
        <f t="shared" si="113"/>
        <v>0</v>
      </c>
      <c r="N518" s="90">
        <f t="shared" si="113"/>
        <v>0</v>
      </c>
      <c r="O518" s="90">
        <f t="shared" si="113"/>
        <v>0</v>
      </c>
      <c r="P518" s="90">
        <f t="shared" si="113"/>
        <v>0</v>
      </c>
      <c r="Q518" s="90">
        <f t="shared" si="113"/>
        <v>0</v>
      </c>
      <c r="R518" s="90">
        <f t="shared" si="113"/>
        <v>448258</v>
      </c>
      <c r="S518" s="90">
        <f t="shared" si="113"/>
        <v>320000</v>
      </c>
      <c r="T518" s="90">
        <f t="shared" si="113"/>
        <v>0</v>
      </c>
      <c r="U518" s="90">
        <f t="shared" si="113"/>
        <v>0</v>
      </c>
      <c r="V518" s="90">
        <f t="shared" si="113"/>
        <v>0</v>
      </c>
      <c r="W518" s="90">
        <f>+H518+I518+J518+K518+L518+M518+N518+O518+P518+Q518+R518+S518+T518+U518+V518</f>
        <v>1970258</v>
      </c>
    </row>
    <row r="519" spans="1:23" ht="51" x14ac:dyDescent="0.25">
      <c r="A519" s="154" t="s">
        <v>1119</v>
      </c>
      <c r="B519" s="10" t="s">
        <v>321</v>
      </c>
      <c r="C519" s="72" t="s">
        <v>1146</v>
      </c>
      <c r="D519" s="3"/>
      <c r="E519" s="51" t="s">
        <v>941</v>
      </c>
      <c r="F519" s="3" t="s">
        <v>1090</v>
      </c>
      <c r="G519" s="52">
        <v>1</v>
      </c>
      <c r="H519" s="31"/>
      <c r="I519" s="120"/>
      <c r="J519" s="158"/>
      <c r="K519" s="158"/>
      <c r="L519" s="158">
        <v>252000</v>
      </c>
      <c r="M519" s="120"/>
      <c r="N519" s="120"/>
      <c r="O519" s="120"/>
      <c r="P519" s="120"/>
      <c r="Q519" s="120"/>
      <c r="R519" s="158"/>
      <c r="S519" s="158">
        <v>50000</v>
      </c>
      <c r="T519" s="120"/>
      <c r="U519" s="120"/>
      <c r="V519" s="120"/>
      <c r="W519" s="120">
        <f t="shared" ref="W519:W541" si="114">+H519+I519+J519+K519+L519+M519+N519+O519+P519+Q519+R519+S519+T519+U519+V519</f>
        <v>302000</v>
      </c>
    </row>
    <row r="520" spans="1:23" ht="39.6" customHeight="1" x14ac:dyDescent="0.25">
      <c r="A520" s="154" t="s">
        <v>1119</v>
      </c>
      <c r="B520" s="10" t="s">
        <v>321</v>
      </c>
      <c r="C520" s="72" t="s">
        <v>1146</v>
      </c>
      <c r="D520" s="3"/>
      <c r="E520" s="51" t="s">
        <v>313</v>
      </c>
      <c r="F520" s="3" t="s">
        <v>314</v>
      </c>
      <c r="G520" s="52">
        <v>1</v>
      </c>
      <c r="H520" s="31"/>
      <c r="I520" s="120"/>
      <c r="J520" s="158"/>
      <c r="K520" s="158"/>
      <c r="L520" s="158"/>
      <c r="M520" s="120"/>
      <c r="N520" s="120"/>
      <c r="O520" s="120"/>
      <c r="P520" s="120"/>
      <c r="Q520" s="120"/>
      <c r="R520" s="158"/>
      <c r="S520" s="158">
        <v>105000</v>
      </c>
      <c r="T520" s="120"/>
      <c r="U520" s="120"/>
      <c r="V520" s="120"/>
      <c r="W520" s="120">
        <f>+H520+I520+J520+K520+L520+M520+N520+O520+P520+Q520+R520+S520+T520+U520+V520</f>
        <v>105000</v>
      </c>
    </row>
    <row r="521" spans="1:23" ht="39.6" customHeight="1" x14ac:dyDescent="0.25">
      <c r="A521" s="154" t="s">
        <v>1119</v>
      </c>
      <c r="B521" s="10" t="s">
        <v>321</v>
      </c>
      <c r="C521" s="72" t="s">
        <v>1146</v>
      </c>
      <c r="D521" s="3"/>
      <c r="E521" s="51" t="s">
        <v>942</v>
      </c>
      <c r="F521" s="3" t="s">
        <v>943</v>
      </c>
      <c r="G521" s="52">
        <v>1</v>
      </c>
      <c r="H521" s="31"/>
      <c r="I521" s="120"/>
      <c r="J521" s="158"/>
      <c r="K521" s="158"/>
      <c r="L521" s="158">
        <v>65000</v>
      </c>
      <c r="M521" s="120"/>
      <c r="N521" s="120"/>
      <c r="O521" s="120"/>
      <c r="P521" s="120"/>
      <c r="Q521" s="120"/>
      <c r="R521" s="158"/>
      <c r="S521" s="158"/>
      <c r="T521" s="120"/>
      <c r="U521" s="120"/>
      <c r="V521" s="120"/>
      <c r="W521" s="120">
        <f t="shared" si="114"/>
        <v>65000</v>
      </c>
    </row>
    <row r="522" spans="1:23" ht="39.6" customHeight="1" x14ac:dyDescent="0.25">
      <c r="A522" s="154" t="s">
        <v>1119</v>
      </c>
      <c r="B522" s="10" t="s">
        <v>321</v>
      </c>
      <c r="C522" s="72" t="s">
        <v>1146</v>
      </c>
      <c r="D522" s="3"/>
      <c r="E522" s="51" t="s">
        <v>315</v>
      </c>
      <c r="F522" s="3" t="s">
        <v>316</v>
      </c>
      <c r="G522" s="52">
        <v>35</v>
      </c>
      <c r="H522" s="31"/>
      <c r="I522" s="120"/>
      <c r="J522" s="158"/>
      <c r="K522" s="158"/>
      <c r="L522" s="158">
        <v>75000</v>
      </c>
      <c r="M522" s="120"/>
      <c r="N522" s="120"/>
      <c r="O522" s="120"/>
      <c r="P522" s="120"/>
      <c r="Q522" s="120"/>
      <c r="R522" s="158">
        <v>150000</v>
      </c>
      <c r="S522" s="158">
        <v>35000</v>
      </c>
      <c r="T522" s="120"/>
      <c r="U522" s="120"/>
      <c r="V522" s="120"/>
      <c r="W522" s="120">
        <f t="shared" si="114"/>
        <v>260000</v>
      </c>
    </row>
    <row r="523" spans="1:23" ht="26.45" customHeight="1" x14ac:dyDescent="0.25">
      <c r="A523" s="154" t="s">
        <v>1119</v>
      </c>
      <c r="B523" s="10" t="s">
        <v>321</v>
      </c>
      <c r="C523" s="72" t="s">
        <v>1146</v>
      </c>
      <c r="D523" s="3"/>
      <c r="E523" s="51" t="s">
        <v>317</v>
      </c>
      <c r="F523" s="3" t="s">
        <v>318</v>
      </c>
      <c r="G523" s="52">
        <v>25</v>
      </c>
      <c r="H523" s="31"/>
      <c r="I523" s="120"/>
      <c r="J523" s="158"/>
      <c r="K523" s="158"/>
      <c r="L523" s="158">
        <f>56000+100000+50000</f>
        <v>206000</v>
      </c>
      <c r="M523" s="120"/>
      <c r="N523" s="120"/>
      <c r="O523" s="120"/>
      <c r="P523" s="120"/>
      <c r="Q523" s="120"/>
      <c r="R523" s="158"/>
      <c r="S523" s="158">
        <v>100000</v>
      </c>
      <c r="T523" s="120"/>
      <c r="U523" s="120"/>
      <c r="V523" s="120"/>
      <c r="W523" s="120">
        <f t="shared" si="114"/>
        <v>306000</v>
      </c>
    </row>
    <row r="524" spans="1:23" ht="26.45" customHeight="1" x14ac:dyDescent="0.25">
      <c r="A524" s="154" t="s">
        <v>1119</v>
      </c>
      <c r="B524" s="10" t="s">
        <v>321</v>
      </c>
      <c r="C524" s="72" t="s">
        <v>1146</v>
      </c>
      <c r="D524" s="3"/>
      <c r="E524" s="51" t="s">
        <v>319</v>
      </c>
      <c r="F524" s="3" t="s">
        <v>320</v>
      </c>
      <c r="G524" s="52">
        <v>0</v>
      </c>
      <c r="H524" s="31"/>
      <c r="I524" s="120"/>
      <c r="J524" s="158"/>
      <c r="K524" s="158"/>
      <c r="L524" s="158"/>
      <c r="M524" s="120"/>
      <c r="N524" s="120"/>
      <c r="O524" s="120"/>
      <c r="P524" s="120"/>
      <c r="Q524" s="120"/>
      <c r="R524" s="158"/>
      <c r="S524" s="158"/>
      <c r="T524" s="120"/>
      <c r="U524" s="120"/>
      <c r="V524" s="120"/>
      <c r="W524" s="120">
        <f t="shared" si="114"/>
        <v>0</v>
      </c>
    </row>
    <row r="525" spans="1:23" ht="39.6" customHeight="1" x14ac:dyDescent="0.25">
      <c r="A525" s="154" t="s">
        <v>1119</v>
      </c>
      <c r="B525" s="10" t="s">
        <v>321</v>
      </c>
      <c r="C525" s="72" t="s">
        <v>1146</v>
      </c>
      <c r="D525" s="3"/>
      <c r="E525" s="51" t="s">
        <v>322</v>
      </c>
      <c r="F525" s="3" t="s">
        <v>323</v>
      </c>
      <c r="G525" s="52">
        <v>0</v>
      </c>
      <c r="H525" s="31"/>
      <c r="I525" s="120"/>
      <c r="J525" s="158"/>
      <c r="K525" s="158"/>
      <c r="L525" s="158"/>
      <c r="M525" s="120"/>
      <c r="N525" s="120"/>
      <c r="O525" s="120"/>
      <c r="P525" s="120"/>
      <c r="Q525" s="120"/>
      <c r="R525" s="158"/>
      <c r="S525" s="158"/>
      <c r="T525" s="120"/>
      <c r="U525" s="120"/>
      <c r="V525" s="120"/>
      <c r="W525" s="120">
        <f t="shared" si="114"/>
        <v>0</v>
      </c>
    </row>
    <row r="526" spans="1:23" ht="52.9" customHeight="1" x14ac:dyDescent="0.25">
      <c r="A526" s="154" t="s">
        <v>1119</v>
      </c>
      <c r="B526" s="10" t="s">
        <v>321</v>
      </c>
      <c r="C526" s="72" t="s">
        <v>1146</v>
      </c>
      <c r="D526" s="3"/>
      <c r="E526" s="51" t="s">
        <v>1126</v>
      </c>
      <c r="F526" s="3" t="s">
        <v>324</v>
      </c>
      <c r="G526" s="52">
        <v>75</v>
      </c>
      <c r="H526" s="31"/>
      <c r="I526" s="120"/>
      <c r="J526" s="158"/>
      <c r="K526" s="158"/>
      <c r="L526" s="158">
        <v>200000</v>
      </c>
      <c r="M526" s="120"/>
      <c r="N526" s="120"/>
      <c r="O526" s="120"/>
      <c r="P526" s="120"/>
      <c r="Q526" s="120"/>
      <c r="R526" s="158">
        <v>120000</v>
      </c>
      <c r="S526" s="158">
        <v>30000</v>
      </c>
      <c r="T526" s="120"/>
      <c r="U526" s="120"/>
      <c r="V526" s="120"/>
      <c r="W526" s="120">
        <f t="shared" si="114"/>
        <v>350000</v>
      </c>
    </row>
    <row r="527" spans="1:23" ht="26.45" customHeight="1" x14ac:dyDescent="0.25">
      <c r="A527" s="154" t="s">
        <v>1119</v>
      </c>
      <c r="B527" s="10" t="s">
        <v>321</v>
      </c>
      <c r="C527" s="72" t="s">
        <v>1146</v>
      </c>
      <c r="D527" s="3"/>
      <c r="E527" s="51" t="s">
        <v>994</v>
      </c>
      <c r="F527" s="3" t="s">
        <v>325</v>
      </c>
      <c r="G527" s="52">
        <v>3750</v>
      </c>
      <c r="H527" s="31"/>
      <c r="I527" s="120"/>
      <c r="J527" s="158"/>
      <c r="K527" s="158"/>
      <c r="L527" s="158">
        <v>200000</v>
      </c>
      <c r="M527" s="120"/>
      <c r="N527" s="120"/>
      <c r="O527" s="120"/>
      <c r="P527" s="120"/>
      <c r="Q527" s="120"/>
      <c r="R527" s="158">
        <v>58258</v>
      </c>
      <c r="S527" s="158"/>
      <c r="T527" s="120"/>
      <c r="U527" s="120"/>
      <c r="V527" s="120"/>
      <c r="W527" s="120">
        <f t="shared" si="114"/>
        <v>258258</v>
      </c>
    </row>
    <row r="528" spans="1:23" ht="39.6" customHeight="1" x14ac:dyDescent="0.25">
      <c r="A528" s="154" t="s">
        <v>1119</v>
      </c>
      <c r="B528" s="10" t="s">
        <v>321</v>
      </c>
      <c r="C528" s="72" t="s">
        <v>1146</v>
      </c>
      <c r="D528" s="3"/>
      <c r="E528" s="51" t="s">
        <v>1079</v>
      </c>
      <c r="F528" s="3" t="s">
        <v>254</v>
      </c>
      <c r="G528" s="52">
        <v>1</v>
      </c>
      <c r="H528" s="31"/>
      <c r="I528" s="120"/>
      <c r="J528" s="158"/>
      <c r="K528" s="158"/>
      <c r="L528" s="158">
        <v>20000</v>
      </c>
      <c r="M528" s="120"/>
      <c r="N528" s="120"/>
      <c r="O528" s="120"/>
      <c r="P528" s="120"/>
      <c r="Q528" s="120"/>
      <c r="R528" s="158"/>
      <c r="S528" s="158"/>
      <c r="T528" s="120"/>
      <c r="U528" s="120"/>
      <c r="V528" s="120"/>
      <c r="W528" s="120">
        <f t="shared" si="114"/>
        <v>20000</v>
      </c>
    </row>
    <row r="529" spans="1:23" ht="26.45" customHeight="1" x14ac:dyDescent="0.25">
      <c r="A529" s="154" t="s">
        <v>1119</v>
      </c>
      <c r="B529" s="10" t="s">
        <v>321</v>
      </c>
      <c r="C529" s="72" t="s">
        <v>1146</v>
      </c>
      <c r="D529" s="3"/>
      <c r="E529" s="51" t="s">
        <v>1080</v>
      </c>
      <c r="F529" s="3" t="s">
        <v>326</v>
      </c>
      <c r="G529" s="52">
        <v>2</v>
      </c>
      <c r="H529" s="31"/>
      <c r="I529" s="120"/>
      <c r="J529" s="158"/>
      <c r="K529" s="158"/>
      <c r="L529" s="158"/>
      <c r="M529" s="120"/>
      <c r="N529" s="120"/>
      <c r="O529" s="120"/>
      <c r="P529" s="120"/>
      <c r="Q529" s="120"/>
      <c r="R529" s="158">
        <v>30000</v>
      </c>
      <c r="S529" s="158"/>
      <c r="T529" s="120"/>
      <c r="U529" s="120"/>
      <c r="V529" s="120"/>
      <c r="W529" s="120">
        <f t="shared" si="114"/>
        <v>30000</v>
      </c>
    </row>
    <row r="530" spans="1:23" ht="52.9" customHeight="1" x14ac:dyDescent="0.25">
      <c r="A530" s="154" t="s">
        <v>1119</v>
      </c>
      <c r="B530" s="10" t="s">
        <v>321</v>
      </c>
      <c r="C530" s="72" t="s">
        <v>1146</v>
      </c>
      <c r="D530" s="3"/>
      <c r="E530" s="51" t="s">
        <v>327</v>
      </c>
      <c r="F530" s="3" t="s">
        <v>328</v>
      </c>
      <c r="G530" s="52">
        <v>2</v>
      </c>
      <c r="H530" s="31"/>
      <c r="I530" s="120"/>
      <c r="J530" s="158"/>
      <c r="K530" s="158"/>
      <c r="L530" s="158">
        <v>30000</v>
      </c>
      <c r="M530" s="120"/>
      <c r="N530" s="120"/>
      <c r="O530" s="120"/>
      <c r="P530" s="120"/>
      <c r="Q530" s="120"/>
      <c r="R530" s="158"/>
      <c r="S530" s="158"/>
      <c r="T530" s="120"/>
      <c r="U530" s="120"/>
      <c r="V530" s="120"/>
      <c r="W530" s="120">
        <f t="shared" si="114"/>
        <v>30000</v>
      </c>
    </row>
    <row r="531" spans="1:23" ht="51" x14ac:dyDescent="0.25">
      <c r="A531" s="154" t="s">
        <v>1119</v>
      </c>
      <c r="B531" s="10" t="s">
        <v>321</v>
      </c>
      <c r="C531" s="72" t="s">
        <v>1146</v>
      </c>
      <c r="D531" s="3"/>
      <c r="E531" s="51" t="s">
        <v>329</v>
      </c>
      <c r="F531" s="3" t="s">
        <v>254</v>
      </c>
      <c r="G531" s="52">
        <v>1</v>
      </c>
      <c r="H531" s="31"/>
      <c r="I531" s="120"/>
      <c r="J531" s="158"/>
      <c r="K531" s="158"/>
      <c r="L531" s="158">
        <v>20000</v>
      </c>
      <c r="M531" s="120"/>
      <c r="N531" s="120"/>
      <c r="O531" s="120"/>
      <c r="P531" s="120"/>
      <c r="Q531" s="120"/>
      <c r="R531" s="158"/>
      <c r="S531" s="158"/>
      <c r="T531" s="120"/>
      <c r="U531" s="120"/>
      <c r="V531" s="120"/>
      <c r="W531" s="120">
        <f t="shared" si="114"/>
        <v>20000</v>
      </c>
    </row>
    <row r="532" spans="1:23" ht="26.45" customHeight="1" x14ac:dyDescent="0.25">
      <c r="A532" s="154" t="s">
        <v>1119</v>
      </c>
      <c r="B532" s="10" t="s">
        <v>321</v>
      </c>
      <c r="C532" s="72" t="s">
        <v>1146</v>
      </c>
      <c r="D532" s="3"/>
      <c r="E532" s="51" t="s">
        <v>472</v>
      </c>
      <c r="F532" s="3" t="s">
        <v>330</v>
      </c>
      <c r="G532" s="52">
        <v>2</v>
      </c>
      <c r="H532" s="31"/>
      <c r="I532" s="120"/>
      <c r="J532" s="158"/>
      <c r="K532" s="158"/>
      <c r="L532" s="158"/>
      <c r="M532" s="120"/>
      <c r="N532" s="120"/>
      <c r="O532" s="120"/>
      <c r="P532" s="120"/>
      <c r="Q532" s="120"/>
      <c r="R532" s="158">
        <v>40000</v>
      </c>
      <c r="S532" s="158"/>
      <c r="T532" s="120"/>
      <c r="U532" s="120"/>
      <c r="V532" s="120"/>
      <c r="W532" s="120">
        <f t="shared" si="114"/>
        <v>40000</v>
      </c>
    </row>
    <row r="533" spans="1:23" ht="39.6" customHeight="1" x14ac:dyDescent="0.25">
      <c r="A533" s="154" t="s">
        <v>1119</v>
      </c>
      <c r="B533" s="10" t="s">
        <v>321</v>
      </c>
      <c r="C533" s="72" t="s">
        <v>1146</v>
      </c>
      <c r="D533" s="3"/>
      <c r="E533" s="51" t="s">
        <v>944</v>
      </c>
      <c r="F533" s="3" t="s">
        <v>74</v>
      </c>
      <c r="G533" s="52">
        <v>0</v>
      </c>
      <c r="H533" s="31"/>
      <c r="I533" s="120"/>
      <c r="J533" s="158"/>
      <c r="K533" s="158"/>
      <c r="L533" s="158"/>
      <c r="M533" s="120"/>
      <c r="N533" s="120"/>
      <c r="O533" s="120"/>
      <c r="P533" s="120"/>
      <c r="Q533" s="120"/>
      <c r="R533" s="158"/>
      <c r="S533" s="158"/>
      <c r="T533" s="120"/>
      <c r="U533" s="120"/>
      <c r="V533" s="120"/>
      <c r="W533" s="120">
        <f t="shared" si="114"/>
        <v>0</v>
      </c>
    </row>
    <row r="534" spans="1:23" ht="52.9" customHeight="1" x14ac:dyDescent="0.25">
      <c r="A534" s="154" t="s">
        <v>1119</v>
      </c>
      <c r="B534" s="10" t="s">
        <v>321</v>
      </c>
      <c r="C534" s="72" t="s">
        <v>1146</v>
      </c>
      <c r="D534" s="3"/>
      <c r="E534" s="51" t="s">
        <v>945</v>
      </c>
      <c r="F534" s="3" t="s">
        <v>74</v>
      </c>
      <c r="G534" s="52">
        <v>1</v>
      </c>
      <c r="H534" s="31"/>
      <c r="I534" s="120"/>
      <c r="J534" s="158"/>
      <c r="K534" s="158"/>
      <c r="L534" s="158">
        <v>10000</v>
      </c>
      <c r="M534" s="120"/>
      <c r="N534" s="120"/>
      <c r="O534" s="120"/>
      <c r="P534" s="120"/>
      <c r="Q534" s="120"/>
      <c r="R534" s="158"/>
      <c r="S534" s="158"/>
      <c r="T534" s="120"/>
      <c r="U534" s="120"/>
      <c r="V534" s="120"/>
      <c r="W534" s="120">
        <f t="shared" si="114"/>
        <v>10000</v>
      </c>
    </row>
    <row r="535" spans="1:23" ht="38.25" x14ac:dyDescent="0.25">
      <c r="A535" s="154" t="s">
        <v>1119</v>
      </c>
      <c r="B535" s="10" t="s">
        <v>321</v>
      </c>
      <c r="C535" s="72" t="s">
        <v>1146</v>
      </c>
      <c r="D535" s="3"/>
      <c r="E535" s="51" t="s">
        <v>946</v>
      </c>
      <c r="F535" s="3" t="s">
        <v>331</v>
      </c>
      <c r="G535" s="52">
        <v>30</v>
      </c>
      <c r="H535" s="31"/>
      <c r="I535" s="120"/>
      <c r="J535" s="158"/>
      <c r="K535" s="158"/>
      <c r="L535" s="158"/>
      <c r="M535" s="120"/>
      <c r="N535" s="120"/>
      <c r="O535" s="120"/>
      <c r="P535" s="120"/>
      <c r="Q535" s="120"/>
      <c r="R535" s="158">
        <v>40000</v>
      </c>
      <c r="S535" s="158"/>
      <c r="T535" s="120"/>
      <c r="U535" s="120"/>
      <c r="V535" s="120"/>
      <c r="W535" s="120">
        <f t="shared" si="114"/>
        <v>40000</v>
      </c>
    </row>
    <row r="536" spans="1:23" ht="26.45" customHeight="1" x14ac:dyDescent="0.25">
      <c r="A536" s="154" t="s">
        <v>1119</v>
      </c>
      <c r="B536" s="10" t="s">
        <v>321</v>
      </c>
      <c r="C536" s="72" t="s">
        <v>1146</v>
      </c>
      <c r="D536" s="3"/>
      <c r="E536" s="51" t="s">
        <v>947</v>
      </c>
      <c r="F536" s="3" t="s">
        <v>332</v>
      </c>
      <c r="G536" s="52">
        <v>1000</v>
      </c>
      <c r="H536" s="31"/>
      <c r="I536" s="120"/>
      <c r="J536" s="158"/>
      <c r="K536" s="158"/>
      <c r="L536" s="158">
        <v>50000</v>
      </c>
      <c r="M536" s="120"/>
      <c r="N536" s="120"/>
      <c r="O536" s="120"/>
      <c r="P536" s="120"/>
      <c r="Q536" s="120"/>
      <c r="R536" s="158"/>
      <c r="S536" s="158"/>
      <c r="T536" s="120"/>
      <c r="U536" s="120"/>
      <c r="V536" s="120"/>
      <c r="W536" s="120">
        <f t="shared" si="114"/>
        <v>50000</v>
      </c>
    </row>
    <row r="537" spans="1:23" ht="26.45" customHeight="1" x14ac:dyDescent="0.25">
      <c r="A537" s="154" t="s">
        <v>1119</v>
      </c>
      <c r="B537" s="10" t="s">
        <v>321</v>
      </c>
      <c r="C537" s="72" t="s">
        <v>1146</v>
      </c>
      <c r="D537" s="3"/>
      <c r="E537" s="51" t="s">
        <v>948</v>
      </c>
      <c r="F537" s="3" t="s">
        <v>74</v>
      </c>
      <c r="G537" s="52">
        <v>1</v>
      </c>
      <c r="H537" s="31"/>
      <c r="I537" s="120"/>
      <c r="J537" s="158"/>
      <c r="K537" s="158"/>
      <c r="L537" s="158"/>
      <c r="M537" s="120"/>
      <c r="N537" s="120"/>
      <c r="O537" s="120"/>
      <c r="P537" s="120"/>
      <c r="Q537" s="120"/>
      <c r="R537" s="158"/>
      <c r="S537" s="158"/>
      <c r="T537" s="120"/>
      <c r="U537" s="120"/>
      <c r="V537" s="120"/>
      <c r="W537" s="120">
        <f t="shared" si="114"/>
        <v>0</v>
      </c>
    </row>
    <row r="538" spans="1:23" ht="39.6" customHeight="1" x14ac:dyDescent="0.25">
      <c r="A538" s="154" t="s">
        <v>1119</v>
      </c>
      <c r="B538" s="10" t="s">
        <v>321</v>
      </c>
      <c r="C538" s="72" t="s">
        <v>1146</v>
      </c>
      <c r="D538" s="3"/>
      <c r="E538" s="51" t="s">
        <v>949</v>
      </c>
      <c r="F538" s="3" t="s">
        <v>333</v>
      </c>
      <c r="G538" s="52">
        <v>0</v>
      </c>
      <c r="H538" s="31"/>
      <c r="I538" s="120"/>
      <c r="J538" s="158"/>
      <c r="K538" s="158"/>
      <c r="L538" s="158"/>
      <c r="M538" s="120"/>
      <c r="N538" s="120"/>
      <c r="O538" s="120"/>
      <c r="P538" s="120"/>
      <c r="Q538" s="120"/>
      <c r="R538" s="158"/>
      <c r="S538" s="158"/>
      <c r="T538" s="120"/>
      <c r="U538" s="120"/>
      <c r="V538" s="120"/>
      <c r="W538" s="120">
        <f t="shared" si="114"/>
        <v>0</v>
      </c>
    </row>
    <row r="539" spans="1:23" ht="26.45" customHeight="1" x14ac:dyDescent="0.25">
      <c r="A539" s="154" t="s">
        <v>1119</v>
      </c>
      <c r="B539" s="10" t="s">
        <v>321</v>
      </c>
      <c r="C539" s="72" t="s">
        <v>1146</v>
      </c>
      <c r="D539" s="3"/>
      <c r="E539" s="51" t="s">
        <v>334</v>
      </c>
      <c r="F539" s="3" t="s">
        <v>335</v>
      </c>
      <c r="G539" s="52">
        <v>2</v>
      </c>
      <c r="H539" s="31"/>
      <c r="I539" s="120"/>
      <c r="J539" s="158"/>
      <c r="K539" s="158"/>
      <c r="L539" s="158">
        <v>20000</v>
      </c>
      <c r="M539" s="120"/>
      <c r="N539" s="120"/>
      <c r="O539" s="120"/>
      <c r="P539" s="120"/>
      <c r="Q539" s="120"/>
      <c r="R539" s="158">
        <v>10000</v>
      </c>
      <c r="S539" s="158"/>
      <c r="T539" s="120"/>
      <c r="U539" s="120"/>
      <c r="V539" s="120"/>
      <c r="W539" s="120">
        <f t="shared" si="114"/>
        <v>30000</v>
      </c>
    </row>
    <row r="540" spans="1:23" ht="51" x14ac:dyDescent="0.25">
      <c r="A540" s="154" t="s">
        <v>1119</v>
      </c>
      <c r="B540" s="10" t="s">
        <v>321</v>
      </c>
      <c r="C540" s="72" t="s">
        <v>1146</v>
      </c>
      <c r="D540" s="3"/>
      <c r="E540" s="51" t="s">
        <v>469</v>
      </c>
      <c r="F540" s="3" t="s">
        <v>336</v>
      </c>
      <c r="G540" s="52">
        <v>3</v>
      </c>
      <c r="H540" s="31"/>
      <c r="I540" s="120"/>
      <c r="J540" s="158"/>
      <c r="K540" s="158"/>
      <c r="L540" s="158">
        <f>1000+25000</f>
        <v>26000</v>
      </c>
      <c r="M540" s="120"/>
      <c r="N540" s="120"/>
      <c r="O540" s="120"/>
      <c r="P540" s="120"/>
      <c r="Q540" s="120"/>
      <c r="R540" s="158"/>
      <c r="S540" s="158"/>
      <c r="T540" s="120"/>
      <c r="U540" s="120"/>
      <c r="V540" s="120"/>
      <c r="W540" s="120">
        <f t="shared" si="114"/>
        <v>26000</v>
      </c>
    </row>
    <row r="541" spans="1:23" ht="25.5" x14ac:dyDescent="0.25">
      <c r="A541" s="154" t="s">
        <v>1119</v>
      </c>
      <c r="B541" s="10" t="s">
        <v>321</v>
      </c>
      <c r="C541" s="72" t="s">
        <v>1146</v>
      </c>
      <c r="D541" s="3"/>
      <c r="E541" s="51" t="s">
        <v>337</v>
      </c>
      <c r="F541" s="14" t="s">
        <v>338</v>
      </c>
      <c r="G541" s="52">
        <v>1</v>
      </c>
      <c r="H541" s="31"/>
      <c r="I541" s="120"/>
      <c r="J541" s="158"/>
      <c r="K541" s="158"/>
      <c r="L541" s="158">
        <v>28000</v>
      </c>
      <c r="M541" s="120"/>
      <c r="N541" s="120"/>
      <c r="O541" s="120"/>
      <c r="P541" s="120"/>
      <c r="Q541" s="120"/>
      <c r="R541" s="158"/>
      <c r="S541" s="158"/>
      <c r="T541" s="120"/>
      <c r="U541" s="120"/>
      <c r="V541" s="120"/>
      <c r="W541" s="120">
        <f t="shared" si="114"/>
        <v>28000</v>
      </c>
    </row>
    <row r="542" spans="1:23" ht="22.5" customHeight="1" x14ac:dyDescent="0.25">
      <c r="A542" s="154" t="s">
        <v>1119</v>
      </c>
      <c r="B542" s="153" t="s">
        <v>321</v>
      </c>
      <c r="C542" s="29"/>
      <c r="D542" s="29"/>
      <c r="E542" s="155"/>
      <c r="F542" s="29"/>
      <c r="G542" s="156"/>
      <c r="H542" s="157">
        <f t="shared" ref="H542" si="115">SUBTOTAL(9,H543:H557)</f>
        <v>0</v>
      </c>
      <c r="I542" s="90">
        <f t="shared" ref="I542:V542" si="116">SUBTOTAL(9,I543:I557)</f>
        <v>0</v>
      </c>
      <c r="J542" s="90">
        <f t="shared" si="116"/>
        <v>0</v>
      </c>
      <c r="K542" s="90">
        <f t="shared" si="116"/>
        <v>0</v>
      </c>
      <c r="L542" s="90">
        <f t="shared" si="116"/>
        <v>0</v>
      </c>
      <c r="M542" s="90">
        <f t="shared" si="116"/>
        <v>0</v>
      </c>
      <c r="N542" s="90">
        <f t="shared" si="116"/>
        <v>0</v>
      </c>
      <c r="O542" s="90">
        <f t="shared" si="116"/>
        <v>0</v>
      </c>
      <c r="P542" s="90">
        <f t="shared" si="116"/>
        <v>0</v>
      </c>
      <c r="Q542" s="90">
        <f t="shared" si="116"/>
        <v>0</v>
      </c>
      <c r="R542" s="90">
        <f t="shared" si="116"/>
        <v>0</v>
      </c>
      <c r="S542" s="90">
        <f t="shared" si="116"/>
        <v>0</v>
      </c>
      <c r="T542" s="90">
        <f t="shared" si="116"/>
        <v>0</v>
      </c>
      <c r="U542" s="90">
        <f t="shared" si="116"/>
        <v>0</v>
      </c>
      <c r="V542" s="90">
        <f t="shared" si="116"/>
        <v>0</v>
      </c>
      <c r="W542" s="90">
        <f>+H542+I542+J542+K542+L542+M542+N542+O542+P542+Q542+R542+S542+T542+U542+V542</f>
        <v>0</v>
      </c>
    </row>
    <row r="543" spans="1:23" ht="24" customHeight="1" x14ac:dyDescent="0.25">
      <c r="A543" s="154" t="s">
        <v>1119</v>
      </c>
      <c r="B543" s="10" t="s">
        <v>321</v>
      </c>
      <c r="C543" s="72" t="s">
        <v>1149</v>
      </c>
      <c r="D543" s="3"/>
      <c r="E543" s="51" t="s">
        <v>950</v>
      </c>
      <c r="F543" s="14" t="s">
        <v>339</v>
      </c>
      <c r="G543" s="52">
        <v>600</v>
      </c>
      <c r="H543" s="31"/>
      <c r="I543" s="120"/>
      <c r="J543" s="120"/>
      <c r="K543" s="120"/>
      <c r="L543" s="120"/>
      <c r="M543" s="120"/>
      <c r="N543" s="120"/>
      <c r="O543" s="120"/>
      <c r="P543" s="120"/>
      <c r="Q543" s="120"/>
      <c r="R543" s="91"/>
      <c r="S543" s="91"/>
      <c r="T543" s="91"/>
      <c r="U543" s="91"/>
      <c r="V543" s="91"/>
      <c r="W543" s="91">
        <f t="shared" ref="W543:W557" si="117">+H543+I543+J543+K543+L543+M543+N543+O543+P543+Q543+R543+S543+T543+U543+V543</f>
        <v>0</v>
      </c>
    </row>
    <row r="544" spans="1:23" ht="26.45" customHeight="1" x14ac:dyDescent="0.25">
      <c r="A544" s="154" t="s">
        <v>1119</v>
      </c>
      <c r="B544" s="10" t="s">
        <v>321</v>
      </c>
      <c r="C544" s="72" t="s">
        <v>1149</v>
      </c>
      <c r="D544" s="3"/>
      <c r="E544" s="51" t="s">
        <v>496</v>
      </c>
      <c r="F544" s="3" t="s">
        <v>340</v>
      </c>
      <c r="G544" s="52">
        <v>6</v>
      </c>
      <c r="H544" s="31"/>
      <c r="I544" s="120"/>
      <c r="J544" s="120"/>
      <c r="K544" s="120"/>
      <c r="L544" s="120"/>
      <c r="M544" s="120"/>
      <c r="N544" s="120"/>
      <c r="O544" s="120"/>
      <c r="P544" s="120"/>
      <c r="Q544" s="120"/>
      <c r="R544" s="91"/>
      <c r="S544" s="91"/>
      <c r="T544" s="91"/>
      <c r="U544" s="91"/>
      <c r="V544" s="91"/>
      <c r="W544" s="91">
        <f t="shared" si="117"/>
        <v>0</v>
      </c>
    </row>
    <row r="545" spans="1:23" ht="39.6" customHeight="1" x14ac:dyDescent="0.25">
      <c r="A545" s="154" t="s">
        <v>1119</v>
      </c>
      <c r="B545" s="10" t="s">
        <v>321</v>
      </c>
      <c r="C545" s="72" t="s">
        <v>1149</v>
      </c>
      <c r="D545" s="3"/>
      <c r="E545" s="51" t="s">
        <v>951</v>
      </c>
      <c r="F545" s="3" t="s">
        <v>491</v>
      </c>
      <c r="G545" s="52">
        <v>1</v>
      </c>
      <c r="H545" s="31"/>
      <c r="I545" s="120"/>
      <c r="J545" s="120"/>
      <c r="K545" s="120"/>
      <c r="L545" s="120"/>
      <c r="M545" s="120"/>
      <c r="N545" s="120"/>
      <c r="O545" s="120"/>
      <c r="P545" s="120"/>
      <c r="Q545" s="120"/>
      <c r="R545" s="91"/>
      <c r="S545" s="91"/>
      <c r="T545" s="91"/>
      <c r="U545" s="91"/>
      <c r="V545" s="91"/>
      <c r="W545" s="91">
        <f t="shared" si="117"/>
        <v>0</v>
      </c>
    </row>
    <row r="546" spans="1:23" ht="39.6" customHeight="1" x14ac:dyDescent="0.25">
      <c r="A546" s="154" t="s">
        <v>1119</v>
      </c>
      <c r="B546" s="10" t="s">
        <v>321</v>
      </c>
      <c r="C546" s="72" t="s">
        <v>1149</v>
      </c>
      <c r="D546" s="3"/>
      <c r="E546" s="51" t="s">
        <v>1125</v>
      </c>
      <c r="F546" s="3" t="s">
        <v>341</v>
      </c>
      <c r="G546" s="52">
        <v>0</v>
      </c>
      <c r="H546" s="31"/>
      <c r="I546" s="120"/>
      <c r="J546" s="120"/>
      <c r="K546" s="120"/>
      <c r="L546" s="120"/>
      <c r="M546" s="120"/>
      <c r="N546" s="120"/>
      <c r="O546" s="120"/>
      <c r="P546" s="120"/>
      <c r="Q546" s="120"/>
      <c r="R546" s="91"/>
      <c r="S546" s="91"/>
      <c r="T546" s="91"/>
      <c r="U546" s="91"/>
      <c r="V546" s="91"/>
      <c r="W546" s="91">
        <f t="shared" si="117"/>
        <v>0</v>
      </c>
    </row>
    <row r="547" spans="1:23" ht="26.45" customHeight="1" x14ac:dyDescent="0.25">
      <c r="A547" s="154" t="s">
        <v>1119</v>
      </c>
      <c r="B547" s="10" t="s">
        <v>321</v>
      </c>
      <c r="C547" s="72" t="s">
        <v>1149</v>
      </c>
      <c r="D547" s="3"/>
      <c r="E547" s="51" t="s">
        <v>497</v>
      </c>
      <c r="F547" s="3" t="s">
        <v>952</v>
      </c>
      <c r="G547" s="52">
        <v>1</v>
      </c>
      <c r="H547" s="31"/>
      <c r="I547" s="120"/>
      <c r="J547" s="120"/>
      <c r="K547" s="120"/>
      <c r="L547" s="120"/>
      <c r="M547" s="120"/>
      <c r="N547" s="120"/>
      <c r="O547" s="120"/>
      <c r="P547" s="120"/>
      <c r="Q547" s="120"/>
      <c r="R547" s="91"/>
      <c r="S547" s="91"/>
      <c r="T547" s="91"/>
      <c r="U547" s="91"/>
      <c r="V547" s="91"/>
      <c r="W547" s="91">
        <f t="shared" si="117"/>
        <v>0</v>
      </c>
    </row>
    <row r="548" spans="1:23" ht="39.6" customHeight="1" x14ac:dyDescent="0.25">
      <c r="A548" s="154" t="s">
        <v>1119</v>
      </c>
      <c r="B548" s="10" t="s">
        <v>321</v>
      </c>
      <c r="C548" s="72" t="s">
        <v>1149</v>
      </c>
      <c r="D548" s="3"/>
      <c r="E548" s="51" t="s">
        <v>1081</v>
      </c>
      <c r="F548" s="3" t="s">
        <v>342</v>
      </c>
      <c r="G548" s="52">
        <v>3</v>
      </c>
      <c r="H548" s="31"/>
      <c r="I548" s="120"/>
      <c r="J548" s="120"/>
      <c r="K548" s="120"/>
      <c r="L548" s="120"/>
      <c r="M548" s="120"/>
      <c r="N548" s="120"/>
      <c r="O548" s="120"/>
      <c r="P548" s="120"/>
      <c r="Q548" s="120"/>
      <c r="R548" s="91"/>
      <c r="S548" s="91"/>
      <c r="T548" s="91"/>
      <c r="U548" s="91"/>
      <c r="V548" s="91"/>
      <c r="W548" s="91">
        <f t="shared" si="117"/>
        <v>0</v>
      </c>
    </row>
    <row r="549" spans="1:23" ht="39.6" customHeight="1" x14ac:dyDescent="0.25">
      <c r="A549" s="154" t="s">
        <v>1119</v>
      </c>
      <c r="B549" s="10" t="s">
        <v>321</v>
      </c>
      <c r="C549" s="72" t="s">
        <v>1149</v>
      </c>
      <c r="D549" s="3"/>
      <c r="E549" s="51" t="s">
        <v>498</v>
      </c>
      <c r="F549" s="3" t="s">
        <v>15</v>
      </c>
      <c r="G549" s="52">
        <v>4</v>
      </c>
      <c r="H549" s="31"/>
      <c r="I549" s="120"/>
      <c r="J549" s="120"/>
      <c r="K549" s="120"/>
      <c r="L549" s="120"/>
      <c r="M549" s="120"/>
      <c r="N549" s="120"/>
      <c r="O549" s="120"/>
      <c r="P549" s="120"/>
      <c r="Q549" s="120"/>
      <c r="R549" s="91"/>
      <c r="S549" s="91"/>
      <c r="T549" s="91"/>
      <c r="U549" s="91"/>
      <c r="V549" s="91"/>
      <c r="W549" s="91">
        <f t="shared" si="117"/>
        <v>0</v>
      </c>
    </row>
    <row r="550" spans="1:23" ht="26.45" customHeight="1" x14ac:dyDescent="0.25">
      <c r="A550" s="154" t="s">
        <v>1119</v>
      </c>
      <c r="B550" s="10" t="s">
        <v>321</v>
      </c>
      <c r="C550" s="72" t="s">
        <v>1149</v>
      </c>
      <c r="D550" s="3"/>
      <c r="E550" s="51" t="s">
        <v>492</v>
      </c>
      <c r="F550" s="3" t="s">
        <v>343</v>
      </c>
      <c r="G550" s="52">
        <v>50</v>
      </c>
      <c r="H550" s="31"/>
      <c r="I550" s="120"/>
      <c r="J550" s="120"/>
      <c r="K550" s="120"/>
      <c r="L550" s="120"/>
      <c r="M550" s="120"/>
      <c r="N550" s="120"/>
      <c r="O550" s="120"/>
      <c r="P550" s="120"/>
      <c r="Q550" s="120"/>
      <c r="R550" s="91"/>
      <c r="S550" s="91"/>
      <c r="T550" s="91"/>
      <c r="U550" s="91"/>
      <c r="V550" s="91"/>
      <c r="W550" s="91">
        <f t="shared" si="117"/>
        <v>0</v>
      </c>
    </row>
    <row r="551" spans="1:23" ht="39.6" customHeight="1" x14ac:dyDescent="0.25">
      <c r="A551" s="154" t="s">
        <v>1119</v>
      </c>
      <c r="B551" s="10" t="s">
        <v>321</v>
      </c>
      <c r="C551" s="72" t="s">
        <v>1149</v>
      </c>
      <c r="D551" s="3"/>
      <c r="E551" s="51" t="s">
        <v>344</v>
      </c>
      <c r="F551" s="3" t="s">
        <v>345</v>
      </c>
      <c r="G551" s="52">
        <v>1</v>
      </c>
      <c r="H551" s="31"/>
      <c r="I551" s="120"/>
      <c r="J551" s="120"/>
      <c r="K551" s="120"/>
      <c r="L551" s="120"/>
      <c r="M551" s="120"/>
      <c r="N551" s="120"/>
      <c r="O551" s="120"/>
      <c r="P551" s="120"/>
      <c r="Q551" s="120"/>
      <c r="R551" s="91"/>
      <c r="S551" s="91"/>
      <c r="T551" s="91"/>
      <c r="U551" s="91"/>
      <c r="V551" s="91"/>
      <c r="W551" s="91">
        <f t="shared" si="117"/>
        <v>0</v>
      </c>
    </row>
    <row r="552" spans="1:23" ht="39.6" customHeight="1" x14ac:dyDescent="0.25">
      <c r="A552" s="154" t="s">
        <v>1119</v>
      </c>
      <c r="B552" s="10" t="s">
        <v>321</v>
      </c>
      <c r="C552" s="72" t="s">
        <v>1149</v>
      </c>
      <c r="D552" s="3"/>
      <c r="E552" s="51" t="s">
        <v>493</v>
      </c>
      <c r="F552" s="3" t="s">
        <v>346</v>
      </c>
      <c r="G552" s="52">
        <v>1</v>
      </c>
      <c r="H552" s="31"/>
      <c r="I552" s="120"/>
      <c r="J552" s="120"/>
      <c r="K552" s="120"/>
      <c r="L552" s="120"/>
      <c r="M552" s="120"/>
      <c r="N552" s="120"/>
      <c r="O552" s="120"/>
      <c r="P552" s="120"/>
      <c r="Q552" s="120"/>
      <c r="R552" s="91"/>
      <c r="S552" s="91"/>
      <c r="T552" s="91"/>
      <c r="U552" s="91"/>
      <c r="V552" s="91"/>
      <c r="W552" s="91">
        <f t="shared" si="117"/>
        <v>0</v>
      </c>
    </row>
    <row r="553" spans="1:23" s="56" customFormat="1" ht="26.45" customHeight="1" x14ac:dyDescent="0.25">
      <c r="A553" s="154" t="s">
        <v>1119</v>
      </c>
      <c r="B553" s="10" t="s">
        <v>321</v>
      </c>
      <c r="C553" s="72" t="s">
        <v>1149</v>
      </c>
      <c r="D553" s="3"/>
      <c r="E553" s="51" t="s">
        <v>499</v>
      </c>
      <c r="F553" s="3" t="s">
        <v>501</v>
      </c>
      <c r="G553" s="52">
        <v>0</v>
      </c>
      <c r="H553" s="31"/>
      <c r="I553" s="120"/>
      <c r="J553" s="120"/>
      <c r="K553" s="120"/>
      <c r="L553" s="120"/>
      <c r="M553" s="120"/>
      <c r="N553" s="120"/>
      <c r="O553" s="120"/>
      <c r="P553" s="120"/>
      <c r="Q553" s="120"/>
      <c r="R553" s="92"/>
      <c r="S553" s="92"/>
      <c r="T553" s="92"/>
      <c r="U553" s="92"/>
      <c r="V553" s="92"/>
      <c r="W553" s="92">
        <f t="shared" si="117"/>
        <v>0</v>
      </c>
    </row>
    <row r="554" spans="1:23" s="56" customFormat="1" ht="38.25" x14ac:dyDescent="0.25">
      <c r="A554" s="154" t="s">
        <v>1119</v>
      </c>
      <c r="B554" s="10" t="s">
        <v>321</v>
      </c>
      <c r="C554" s="72" t="s">
        <v>1149</v>
      </c>
      <c r="D554" s="3"/>
      <c r="E554" s="51" t="s">
        <v>500</v>
      </c>
      <c r="F554" s="3" t="s">
        <v>347</v>
      </c>
      <c r="G554" s="52">
        <v>0</v>
      </c>
      <c r="H554" s="31"/>
      <c r="I554" s="120"/>
      <c r="J554" s="120"/>
      <c r="K554" s="120"/>
      <c r="L554" s="120"/>
      <c r="M554" s="120"/>
      <c r="N554" s="120"/>
      <c r="O554" s="120"/>
      <c r="P554" s="120"/>
      <c r="Q554" s="120"/>
      <c r="R554" s="92"/>
      <c r="S554" s="92"/>
      <c r="T554" s="92"/>
      <c r="U554" s="92"/>
      <c r="V554" s="92"/>
      <c r="W554" s="92">
        <f t="shared" si="117"/>
        <v>0</v>
      </c>
    </row>
    <row r="555" spans="1:23" ht="26.45" customHeight="1" x14ac:dyDescent="0.25">
      <c r="A555" s="154" t="s">
        <v>1119</v>
      </c>
      <c r="B555" s="10" t="s">
        <v>321</v>
      </c>
      <c r="C555" s="72" t="s">
        <v>1149</v>
      </c>
      <c r="D555" s="3"/>
      <c r="E555" s="51" t="s">
        <v>348</v>
      </c>
      <c r="F555" s="3" t="s">
        <v>349</v>
      </c>
      <c r="G555" s="52">
        <v>4</v>
      </c>
      <c r="H555" s="31"/>
      <c r="I555" s="120"/>
      <c r="J555" s="120"/>
      <c r="K555" s="120"/>
      <c r="L555" s="120"/>
      <c r="M555" s="120"/>
      <c r="N555" s="120"/>
      <c r="O555" s="120"/>
      <c r="P555" s="120"/>
      <c r="Q555" s="120"/>
      <c r="R555" s="91"/>
      <c r="S555" s="91"/>
      <c r="T555" s="91"/>
      <c r="U555" s="91"/>
      <c r="V555" s="91"/>
      <c r="W555" s="91">
        <f t="shared" si="117"/>
        <v>0</v>
      </c>
    </row>
    <row r="556" spans="1:23" ht="39.6" customHeight="1" x14ac:dyDescent="0.25">
      <c r="A556" s="154" t="s">
        <v>1119</v>
      </c>
      <c r="B556" s="10" t="s">
        <v>321</v>
      </c>
      <c r="C556" s="72" t="s">
        <v>1149</v>
      </c>
      <c r="D556" s="3"/>
      <c r="E556" s="51" t="s">
        <v>494</v>
      </c>
      <c r="F556" s="3" t="s">
        <v>350</v>
      </c>
      <c r="G556" s="159">
        <v>2000</v>
      </c>
      <c r="H556" s="31"/>
      <c r="I556" s="120"/>
      <c r="J556" s="120"/>
      <c r="K556" s="120"/>
      <c r="L556" s="120"/>
      <c r="M556" s="120"/>
      <c r="N556" s="120"/>
      <c r="O556" s="120"/>
      <c r="P556" s="120"/>
      <c r="Q556" s="120"/>
      <c r="R556" s="91"/>
      <c r="S556" s="91"/>
      <c r="T556" s="91"/>
      <c r="U556" s="91"/>
      <c r="V556" s="91"/>
      <c r="W556" s="91">
        <f t="shared" si="117"/>
        <v>0</v>
      </c>
    </row>
    <row r="557" spans="1:23" ht="39.6" customHeight="1" x14ac:dyDescent="0.25">
      <c r="A557" s="154" t="s">
        <v>1119</v>
      </c>
      <c r="B557" s="10" t="s">
        <v>321</v>
      </c>
      <c r="C557" s="72" t="s">
        <v>1149</v>
      </c>
      <c r="D557" s="3"/>
      <c r="E557" s="51" t="s">
        <v>495</v>
      </c>
      <c r="F557" s="3" t="s">
        <v>341</v>
      </c>
      <c r="G557" s="52">
        <v>1</v>
      </c>
      <c r="H557" s="31"/>
      <c r="I557" s="120"/>
      <c r="J557" s="120"/>
      <c r="K557" s="120"/>
      <c r="L557" s="120"/>
      <c r="M557" s="120"/>
      <c r="N557" s="120"/>
      <c r="O557" s="120"/>
      <c r="P557" s="120"/>
      <c r="Q557" s="120"/>
      <c r="R557" s="91"/>
      <c r="S557" s="91"/>
      <c r="T557" s="91"/>
      <c r="U557" s="91"/>
      <c r="V557" s="91"/>
      <c r="W557" s="91">
        <f t="shared" si="117"/>
        <v>0</v>
      </c>
    </row>
    <row r="558" spans="1:23" ht="26.1" customHeight="1" x14ac:dyDescent="0.25">
      <c r="A558" s="63"/>
      <c r="B558" s="25" t="s">
        <v>810</v>
      </c>
      <c r="C558" s="26"/>
      <c r="D558" s="26"/>
      <c r="E558" s="59"/>
      <c r="F558" s="26"/>
      <c r="G558" s="26"/>
      <c r="H558" s="27">
        <f>+H560+H566+H571</f>
        <v>0</v>
      </c>
      <c r="I558" s="107">
        <f t="shared" ref="I558:W558" si="118">+I560+I566+I571</f>
        <v>0</v>
      </c>
      <c r="J558" s="107">
        <f t="shared" si="118"/>
        <v>0</v>
      </c>
      <c r="K558" s="107">
        <f t="shared" si="118"/>
        <v>0</v>
      </c>
      <c r="L558" s="107">
        <f t="shared" si="118"/>
        <v>0</v>
      </c>
      <c r="M558" s="107">
        <f t="shared" si="118"/>
        <v>0</v>
      </c>
      <c r="N558" s="107">
        <f t="shared" si="118"/>
        <v>0</v>
      </c>
      <c r="O558" s="107">
        <f t="shared" si="118"/>
        <v>0</v>
      </c>
      <c r="P558" s="107">
        <f t="shared" si="118"/>
        <v>0</v>
      </c>
      <c r="Q558" s="107">
        <f t="shared" si="118"/>
        <v>0</v>
      </c>
      <c r="R558" s="107">
        <f t="shared" si="118"/>
        <v>0</v>
      </c>
      <c r="S558" s="107">
        <f t="shared" si="118"/>
        <v>2400000</v>
      </c>
      <c r="T558" s="107">
        <f t="shared" si="118"/>
        <v>0</v>
      </c>
      <c r="U558" s="107">
        <f t="shared" si="118"/>
        <v>0</v>
      </c>
      <c r="V558" s="107">
        <f t="shared" si="118"/>
        <v>0</v>
      </c>
      <c r="W558" s="107">
        <f t="shared" si="118"/>
        <v>2400000</v>
      </c>
    </row>
    <row r="559" spans="1:23" x14ac:dyDescent="0.25">
      <c r="A559" s="63"/>
      <c r="B559" s="80" t="s">
        <v>1187</v>
      </c>
      <c r="C559" s="81"/>
      <c r="D559" s="81"/>
      <c r="E559" s="82"/>
      <c r="F559" s="81"/>
      <c r="G559" s="81"/>
      <c r="H559" s="83"/>
      <c r="I559" s="108"/>
      <c r="J559" s="108"/>
      <c r="K559" s="108"/>
      <c r="L559" s="108"/>
      <c r="M559" s="108"/>
      <c r="N559" s="108"/>
      <c r="O559" s="108"/>
      <c r="P559" s="108"/>
      <c r="Q559" s="108"/>
      <c r="R559" s="108"/>
      <c r="S559" s="108"/>
      <c r="T559" s="108"/>
      <c r="U559" s="108"/>
      <c r="V559" s="108"/>
      <c r="W559" s="108"/>
    </row>
    <row r="560" spans="1:23" ht="38.25" x14ac:dyDescent="0.25">
      <c r="A560" s="63"/>
      <c r="B560" s="28" t="s">
        <v>810</v>
      </c>
      <c r="C560" s="29"/>
      <c r="D560" s="29"/>
      <c r="E560" s="60"/>
      <c r="F560" s="29"/>
      <c r="G560" s="29"/>
      <c r="H560" s="30">
        <f>SUM(H561:H565)</f>
        <v>0</v>
      </c>
      <c r="I560" s="117">
        <f t="shared" ref="I560:V560" si="119">SUM(I561:I565)</f>
        <v>0</v>
      </c>
      <c r="J560" s="117">
        <f t="shared" si="119"/>
        <v>0</v>
      </c>
      <c r="K560" s="117">
        <f t="shared" si="119"/>
        <v>0</v>
      </c>
      <c r="L560" s="117">
        <f t="shared" si="119"/>
        <v>0</v>
      </c>
      <c r="M560" s="117">
        <f t="shared" si="119"/>
        <v>0</v>
      </c>
      <c r="N560" s="117">
        <f t="shared" si="119"/>
        <v>0</v>
      </c>
      <c r="O560" s="117">
        <f t="shared" si="119"/>
        <v>0</v>
      </c>
      <c r="P560" s="117">
        <f t="shared" si="119"/>
        <v>0</v>
      </c>
      <c r="Q560" s="117">
        <f t="shared" si="119"/>
        <v>0</v>
      </c>
      <c r="R560" s="117">
        <f t="shared" si="119"/>
        <v>0</v>
      </c>
      <c r="S560" s="117">
        <f t="shared" si="119"/>
        <v>2330000</v>
      </c>
      <c r="T560" s="117">
        <f t="shared" si="119"/>
        <v>0</v>
      </c>
      <c r="U560" s="117">
        <f t="shared" si="119"/>
        <v>0</v>
      </c>
      <c r="V560" s="117">
        <f t="shared" si="119"/>
        <v>0</v>
      </c>
      <c r="W560" s="117">
        <f t="shared" ref="W560:W573" si="120">+H560+I560+J560+K560+L560+M560+N560+O560+P560+Q560+R560+S560+T560+U560+V560</f>
        <v>2330000</v>
      </c>
    </row>
    <row r="561" spans="1:26" ht="39.6" customHeight="1" x14ac:dyDescent="0.25">
      <c r="A561" s="68" t="s">
        <v>1116</v>
      </c>
      <c r="B561" s="55" t="s">
        <v>810</v>
      </c>
      <c r="C561" s="72" t="s">
        <v>1146</v>
      </c>
      <c r="D561" s="3"/>
      <c r="E561" s="3" t="s">
        <v>351</v>
      </c>
      <c r="F561" s="3" t="s">
        <v>352</v>
      </c>
      <c r="G561" s="73">
        <v>0</v>
      </c>
      <c r="H561" s="8"/>
      <c r="I561" s="110"/>
      <c r="J561" s="110"/>
      <c r="K561" s="110"/>
      <c r="L561" s="110"/>
      <c r="M561" s="110"/>
      <c r="N561" s="110"/>
      <c r="O561" s="110"/>
      <c r="P561" s="110"/>
      <c r="Q561" s="110"/>
      <c r="R561" s="110"/>
      <c r="S561" s="110"/>
      <c r="T561" s="110"/>
      <c r="U561" s="110"/>
      <c r="V561" s="110"/>
      <c r="W561" s="110">
        <f t="shared" si="120"/>
        <v>0</v>
      </c>
    </row>
    <row r="562" spans="1:26" ht="39.6" customHeight="1" x14ac:dyDescent="0.25">
      <c r="A562" s="68" t="s">
        <v>1116</v>
      </c>
      <c r="B562" s="55" t="s">
        <v>810</v>
      </c>
      <c r="C562" s="72" t="s">
        <v>1146</v>
      </c>
      <c r="D562" s="3"/>
      <c r="E562" s="3" t="s">
        <v>353</v>
      </c>
      <c r="F562" s="3" t="s">
        <v>272</v>
      </c>
      <c r="G562" s="73">
        <v>1</v>
      </c>
      <c r="H562" s="8"/>
      <c r="I562" s="110"/>
      <c r="J562" s="110"/>
      <c r="K562" s="110"/>
      <c r="L562" s="110"/>
      <c r="M562" s="110"/>
      <c r="N562" s="110"/>
      <c r="O562" s="110"/>
      <c r="P562" s="110"/>
      <c r="Q562" s="110"/>
      <c r="R562" s="110"/>
      <c r="S562" s="110">
        <v>1000</v>
      </c>
      <c r="T562" s="110"/>
      <c r="U562" s="110"/>
      <c r="V562" s="110"/>
      <c r="W562" s="110">
        <f t="shared" si="120"/>
        <v>1000</v>
      </c>
    </row>
    <row r="563" spans="1:26" ht="39.6" customHeight="1" x14ac:dyDescent="0.25">
      <c r="A563" s="68" t="s">
        <v>1116</v>
      </c>
      <c r="B563" s="55" t="s">
        <v>810</v>
      </c>
      <c r="C563" s="72" t="s">
        <v>1146</v>
      </c>
      <c r="D563" s="3"/>
      <c r="E563" s="3" t="s">
        <v>953</v>
      </c>
      <c r="F563" s="3" t="s">
        <v>354</v>
      </c>
      <c r="G563" s="73">
        <v>1</v>
      </c>
      <c r="H563" s="8"/>
      <c r="I563" s="110"/>
      <c r="J563" s="110"/>
      <c r="K563" s="110"/>
      <c r="M563" s="110"/>
      <c r="N563" s="110"/>
      <c r="O563" s="110"/>
      <c r="P563" s="110"/>
      <c r="Q563" s="110"/>
      <c r="R563" s="110"/>
      <c r="S563" s="110">
        <v>29000</v>
      </c>
      <c r="T563" s="110"/>
      <c r="U563" s="110"/>
      <c r="V563" s="110"/>
      <c r="W563" s="110">
        <f t="shared" si="120"/>
        <v>29000</v>
      </c>
    </row>
    <row r="564" spans="1:26" ht="39.6" customHeight="1" x14ac:dyDescent="0.25">
      <c r="A564" s="68" t="s">
        <v>1116</v>
      </c>
      <c r="B564" s="55" t="s">
        <v>810</v>
      </c>
      <c r="C564" s="72" t="s">
        <v>1146</v>
      </c>
      <c r="D564" s="3"/>
      <c r="E564" s="3" t="s">
        <v>811</v>
      </c>
      <c r="F564" s="3" t="s">
        <v>254</v>
      </c>
      <c r="G564" s="73">
        <v>0</v>
      </c>
      <c r="H564" s="8"/>
      <c r="I564" s="110"/>
      <c r="J564" s="110"/>
      <c r="K564" s="110"/>
      <c r="L564" s="110"/>
      <c r="M564" s="110"/>
      <c r="N564" s="110"/>
      <c r="O564" s="110"/>
      <c r="P564" s="110"/>
      <c r="Q564" s="110"/>
      <c r="R564" s="110"/>
      <c r="S564" s="110"/>
      <c r="T564" s="110"/>
      <c r="U564" s="110"/>
      <c r="V564" s="110"/>
      <c r="W564" s="110">
        <f t="shared" si="120"/>
        <v>0</v>
      </c>
    </row>
    <row r="565" spans="1:26" ht="26.45" customHeight="1" x14ac:dyDescent="0.25">
      <c r="A565" s="68" t="s">
        <v>1116</v>
      </c>
      <c r="B565" s="55" t="s">
        <v>810</v>
      </c>
      <c r="C565" s="72" t="s">
        <v>1146</v>
      </c>
      <c r="D565" s="3"/>
      <c r="E565" s="3" t="s">
        <v>954</v>
      </c>
      <c r="F565" s="3" t="s">
        <v>955</v>
      </c>
      <c r="G565" s="73">
        <v>1000</v>
      </c>
      <c r="H565" s="8"/>
      <c r="I565" s="110"/>
      <c r="J565" s="110"/>
      <c r="K565" s="110"/>
      <c r="L565" s="110"/>
      <c r="M565" s="110"/>
      <c r="N565" s="110"/>
      <c r="O565" s="110"/>
      <c r="P565" s="110"/>
      <c r="Q565" s="110"/>
      <c r="R565" s="110"/>
      <c r="S565" s="110">
        <v>2300000</v>
      </c>
      <c r="T565" s="110"/>
      <c r="U565" s="110"/>
      <c r="V565" s="110"/>
      <c r="W565" s="110">
        <f t="shared" si="120"/>
        <v>2300000</v>
      </c>
    </row>
    <row r="566" spans="1:26" ht="38.25" x14ac:dyDescent="0.25">
      <c r="A566" s="68" t="s">
        <v>1116</v>
      </c>
      <c r="B566" s="28" t="s">
        <v>810</v>
      </c>
      <c r="C566" s="29"/>
      <c r="D566" s="29"/>
      <c r="E566" s="60"/>
      <c r="F566" s="29"/>
      <c r="G566" s="29"/>
      <c r="H566" s="30">
        <f>SUM(H567:H570)</f>
        <v>0</v>
      </c>
      <c r="I566" s="117">
        <f t="shared" ref="I566:V566" si="121">SUM(I567:I570)</f>
        <v>0</v>
      </c>
      <c r="J566" s="117">
        <f t="shared" si="121"/>
        <v>0</v>
      </c>
      <c r="K566" s="117">
        <f t="shared" si="121"/>
        <v>0</v>
      </c>
      <c r="L566" s="117">
        <f t="shared" si="121"/>
        <v>0</v>
      </c>
      <c r="M566" s="117">
        <f t="shared" si="121"/>
        <v>0</v>
      </c>
      <c r="N566" s="117">
        <f t="shared" si="121"/>
        <v>0</v>
      </c>
      <c r="O566" s="117">
        <f t="shared" si="121"/>
        <v>0</v>
      </c>
      <c r="P566" s="117">
        <f t="shared" si="121"/>
        <v>0</v>
      </c>
      <c r="Q566" s="117">
        <f t="shared" si="121"/>
        <v>0</v>
      </c>
      <c r="R566" s="117">
        <f t="shared" si="121"/>
        <v>0</v>
      </c>
      <c r="S566" s="117">
        <f t="shared" si="121"/>
        <v>1000</v>
      </c>
      <c r="T566" s="117">
        <f t="shared" si="121"/>
        <v>0</v>
      </c>
      <c r="U566" s="117">
        <f t="shared" si="121"/>
        <v>0</v>
      </c>
      <c r="V566" s="117">
        <f t="shared" si="121"/>
        <v>0</v>
      </c>
      <c r="W566" s="117">
        <f t="shared" si="120"/>
        <v>1000</v>
      </c>
    </row>
    <row r="567" spans="1:26" ht="41.25" customHeight="1" x14ac:dyDescent="0.25">
      <c r="A567" s="68" t="s">
        <v>1116</v>
      </c>
      <c r="B567" s="55" t="s">
        <v>810</v>
      </c>
      <c r="C567" s="72" t="s">
        <v>1146</v>
      </c>
      <c r="D567" s="3"/>
      <c r="E567" s="3" t="s">
        <v>355</v>
      </c>
      <c r="F567" s="3" t="s">
        <v>269</v>
      </c>
      <c r="G567" s="73">
        <v>1</v>
      </c>
      <c r="H567" s="8"/>
      <c r="I567" s="110"/>
      <c r="J567" s="110"/>
      <c r="K567" s="110"/>
      <c r="L567" s="110"/>
      <c r="M567" s="110"/>
      <c r="N567" s="110"/>
      <c r="O567" s="110"/>
      <c r="P567" s="110"/>
      <c r="Q567" s="110"/>
      <c r="R567" s="110"/>
      <c r="S567" s="110">
        <v>250</v>
      </c>
      <c r="T567" s="110"/>
      <c r="U567" s="110"/>
      <c r="V567" s="110"/>
      <c r="W567" s="110">
        <f t="shared" si="120"/>
        <v>250</v>
      </c>
    </row>
    <row r="568" spans="1:26" ht="26.45" customHeight="1" x14ac:dyDescent="0.25">
      <c r="A568" s="68" t="s">
        <v>1116</v>
      </c>
      <c r="B568" s="55" t="s">
        <v>810</v>
      </c>
      <c r="C568" s="72" t="s">
        <v>1146</v>
      </c>
      <c r="D568" s="3"/>
      <c r="E568" s="3" t="s">
        <v>356</v>
      </c>
      <c r="F568" s="3" t="s">
        <v>269</v>
      </c>
      <c r="G568" s="73">
        <v>1</v>
      </c>
      <c r="H568" s="8"/>
      <c r="I568" s="110"/>
      <c r="J568" s="110"/>
      <c r="K568" s="110"/>
      <c r="L568" s="110"/>
      <c r="M568" s="110"/>
      <c r="N568" s="110"/>
      <c r="O568" s="110"/>
      <c r="P568" s="110"/>
      <c r="Q568" s="110"/>
      <c r="R568" s="110"/>
      <c r="S568" s="110">
        <v>250</v>
      </c>
      <c r="T568" s="110"/>
      <c r="U568" s="110"/>
      <c r="V568" s="110"/>
      <c r="W568" s="110">
        <f t="shared" si="120"/>
        <v>250</v>
      </c>
    </row>
    <row r="569" spans="1:26" ht="39.6" customHeight="1" x14ac:dyDescent="0.25">
      <c r="A569" s="68" t="s">
        <v>1116</v>
      </c>
      <c r="B569" s="55" t="s">
        <v>810</v>
      </c>
      <c r="C569" s="72" t="s">
        <v>1146</v>
      </c>
      <c r="D569" s="3"/>
      <c r="E569" s="23" t="s">
        <v>956</v>
      </c>
      <c r="F569" s="23" t="s">
        <v>357</v>
      </c>
      <c r="G569" s="73">
        <v>1</v>
      </c>
      <c r="H569" s="8"/>
      <c r="I569" s="110"/>
      <c r="J569" s="110"/>
      <c r="K569" s="110"/>
      <c r="L569" s="110"/>
      <c r="M569" s="110"/>
      <c r="N569" s="110"/>
      <c r="O569" s="110"/>
      <c r="P569" s="110"/>
      <c r="Q569" s="110"/>
      <c r="R569" s="110"/>
      <c r="S569" s="110">
        <v>250</v>
      </c>
      <c r="T569" s="110"/>
      <c r="U569" s="110"/>
      <c r="V569" s="110"/>
      <c r="W569" s="110">
        <f t="shared" si="120"/>
        <v>250</v>
      </c>
    </row>
    <row r="570" spans="1:26" ht="39.6" customHeight="1" x14ac:dyDescent="0.25">
      <c r="A570" s="68" t="s">
        <v>1116</v>
      </c>
      <c r="B570" s="55" t="s">
        <v>810</v>
      </c>
      <c r="C570" s="72" t="s">
        <v>1146</v>
      </c>
      <c r="D570" s="3"/>
      <c r="E570" s="3" t="s">
        <v>1124</v>
      </c>
      <c r="F570" s="3" t="s">
        <v>840</v>
      </c>
      <c r="G570" s="73">
        <v>3</v>
      </c>
      <c r="H570" s="8"/>
      <c r="I570" s="110"/>
      <c r="J570" s="110"/>
      <c r="K570" s="110"/>
      <c r="L570" s="110"/>
      <c r="M570" s="110"/>
      <c r="N570" s="110"/>
      <c r="O570" s="110"/>
      <c r="P570" s="110"/>
      <c r="Q570" s="110"/>
      <c r="R570" s="110"/>
      <c r="S570" s="110">
        <v>250</v>
      </c>
      <c r="T570" s="110"/>
      <c r="U570" s="110"/>
      <c r="V570" s="110"/>
      <c r="W570" s="110">
        <f t="shared" si="120"/>
        <v>250</v>
      </c>
    </row>
    <row r="571" spans="1:26" ht="38.25" x14ac:dyDescent="0.25">
      <c r="A571" s="68" t="s">
        <v>1116</v>
      </c>
      <c r="B571" s="28" t="s">
        <v>810</v>
      </c>
      <c r="C571" s="29"/>
      <c r="D571" s="29"/>
      <c r="E571" s="60"/>
      <c r="F571" s="29"/>
      <c r="G571" s="29"/>
      <c r="H571" s="30">
        <f>SUM(H572)</f>
        <v>0</v>
      </c>
      <c r="I571" s="117">
        <f t="shared" ref="I571:V571" si="122">SUM(I572)</f>
        <v>0</v>
      </c>
      <c r="J571" s="117">
        <f t="shared" si="122"/>
        <v>0</v>
      </c>
      <c r="K571" s="117">
        <f t="shared" si="122"/>
        <v>0</v>
      </c>
      <c r="L571" s="117">
        <f t="shared" si="122"/>
        <v>0</v>
      </c>
      <c r="M571" s="117">
        <f t="shared" si="122"/>
        <v>0</v>
      </c>
      <c r="N571" s="117">
        <f t="shared" si="122"/>
        <v>0</v>
      </c>
      <c r="O571" s="117">
        <f t="shared" si="122"/>
        <v>0</v>
      </c>
      <c r="P571" s="117">
        <f t="shared" si="122"/>
        <v>0</v>
      </c>
      <c r="Q571" s="117">
        <f t="shared" si="122"/>
        <v>0</v>
      </c>
      <c r="R571" s="117">
        <f t="shared" si="122"/>
        <v>0</v>
      </c>
      <c r="S571" s="117">
        <f t="shared" si="122"/>
        <v>69000</v>
      </c>
      <c r="T571" s="117">
        <f t="shared" si="122"/>
        <v>0</v>
      </c>
      <c r="U571" s="117">
        <f t="shared" si="122"/>
        <v>0</v>
      </c>
      <c r="V571" s="117">
        <f t="shared" si="122"/>
        <v>0</v>
      </c>
      <c r="W571" s="117">
        <f t="shared" si="120"/>
        <v>69000</v>
      </c>
    </row>
    <row r="572" spans="1:26" ht="38.25" x14ac:dyDescent="0.25">
      <c r="A572" s="68" t="s">
        <v>1116</v>
      </c>
      <c r="B572" s="55" t="s">
        <v>810</v>
      </c>
      <c r="C572" s="72" t="s">
        <v>1146</v>
      </c>
      <c r="D572" s="3"/>
      <c r="E572" s="23" t="s">
        <v>957</v>
      </c>
      <c r="F572" s="23" t="s">
        <v>358</v>
      </c>
      <c r="G572" s="73">
        <v>300</v>
      </c>
      <c r="H572" s="8"/>
      <c r="I572" s="110"/>
      <c r="J572" s="110"/>
      <c r="K572" s="110"/>
      <c r="L572" s="110"/>
      <c r="M572" s="110"/>
      <c r="N572" s="110"/>
      <c r="O572" s="110"/>
      <c r="P572" s="110"/>
      <c r="Q572" s="110"/>
      <c r="R572" s="110"/>
      <c r="S572" s="110">
        <v>69000</v>
      </c>
      <c r="T572" s="110"/>
      <c r="U572" s="110"/>
      <c r="V572" s="110"/>
      <c r="W572" s="110">
        <f t="shared" si="120"/>
        <v>69000</v>
      </c>
      <c r="Z572" s="54" t="s">
        <v>1155</v>
      </c>
    </row>
    <row r="573" spans="1:26" ht="38.25" x14ac:dyDescent="0.25">
      <c r="A573" s="63"/>
      <c r="B573" s="24" t="s">
        <v>253</v>
      </c>
      <c r="C573" s="1"/>
      <c r="D573" s="1"/>
      <c r="E573" s="15"/>
      <c r="F573" s="1"/>
      <c r="G573" s="1"/>
      <c r="H573" s="2">
        <f t="shared" ref="H573:V573" si="123">+H574+H594+H622+H636</f>
        <v>0</v>
      </c>
      <c r="I573" s="2">
        <f t="shared" si="123"/>
        <v>0</v>
      </c>
      <c r="J573" s="2">
        <f t="shared" si="123"/>
        <v>0</v>
      </c>
      <c r="K573" s="2">
        <f t="shared" si="123"/>
        <v>0</v>
      </c>
      <c r="L573" s="2">
        <f t="shared" si="123"/>
        <v>2325675.62</v>
      </c>
      <c r="M573" s="2">
        <f t="shared" si="123"/>
        <v>0</v>
      </c>
      <c r="N573" s="2">
        <f t="shared" si="123"/>
        <v>0</v>
      </c>
      <c r="O573" s="2">
        <f t="shared" si="123"/>
        <v>0</v>
      </c>
      <c r="P573" s="2">
        <f t="shared" si="123"/>
        <v>0</v>
      </c>
      <c r="Q573" s="2">
        <f t="shared" si="123"/>
        <v>0</v>
      </c>
      <c r="R573" s="2">
        <f t="shared" si="123"/>
        <v>0</v>
      </c>
      <c r="S573" s="2">
        <f t="shared" si="123"/>
        <v>1247496.93</v>
      </c>
      <c r="T573" s="2">
        <f t="shared" si="123"/>
        <v>0</v>
      </c>
      <c r="U573" s="2">
        <f t="shared" si="123"/>
        <v>0</v>
      </c>
      <c r="V573" s="2">
        <f t="shared" si="123"/>
        <v>0</v>
      </c>
      <c r="W573" s="2">
        <f t="shared" si="120"/>
        <v>3573172.55</v>
      </c>
    </row>
    <row r="574" spans="1:26" ht="25.5" x14ac:dyDescent="0.25">
      <c r="A574" s="63"/>
      <c r="B574" s="25" t="s">
        <v>446</v>
      </c>
      <c r="C574" s="26"/>
      <c r="D574" s="26"/>
      <c r="E574" s="59"/>
      <c r="F574" s="26"/>
      <c r="G574" s="26"/>
      <c r="H574" s="27">
        <f>+H576</f>
        <v>0</v>
      </c>
      <c r="I574" s="107">
        <f t="shared" ref="I574:W574" si="124">+I576</f>
        <v>0</v>
      </c>
      <c r="J574" s="107">
        <f t="shared" si="124"/>
        <v>0</v>
      </c>
      <c r="K574" s="107">
        <f t="shared" si="124"/>
        <v>0</v>
      </c>
      <c r="L574" s="107">
        <f t="shared" si="124"/>
        <v>527385.62</v>
      </c>
      <c r="M574" s="107">
        <f t="shared" si="124"/>
        <v>0</v>
      </c>
      <c r="N574" s="107">
        <f t="shared" si="124"/>
        <v>0</v>
      </c>
      <c r="O574" s="107">
        <f t="shared" si="124"/>
        <v>0</v>
      </c>
      <c r="P574" s="107">
        <f t="shared" si="124"/>
        <v>0</v>
      </c>
      <c r="Q574" s="107">
        <f t="shared" si="124"/>
        <v>0</v>
      </c>
      <c r="R574" s="107">
        <f t="shared" si="124"/>
        <v>0</v>
      </c>
      <c r="S574" s="107">
        <f t="shared" si="124"/>
        <v>778909</v>
      </c>
      <c r="T574" s="107">
        <f t="shared" si="124"/>
        <v>0</v>
      </c>
      <c r="U574" s="107">
        <f t="shared" si="124"/>
        <v>0</v>
      </c>
      <c r="V574" s="107">
        <f t="shared" si="124"/>
        <v>0</v>
      </c>
      <c r="W574" s="107">
        <f t="shared" si="124"/>
        <v>1306294.6200000001</v>
      </c>
    </row>
    <row r="575" spans="1:26" x14ac:dyDescent="0.25">
      <c r="A575" s="63"/>
      <c r="B575" s="80" t="s">
        <v>1188</v>
      </c>
      <c r="C575" s="81"/>
      <c r="D575" s="81"/>
      <c r="E575" s="82"/>
      <c r="F575" s="81"/>
      <c r="G575" s="81"/>
      <c r="H575" s="83"/>
      <c r="I575" s="108"/>
      <c r="J575" s="108"/>
      <c r="K575" s="108"/>
      <c r="L575" s="108"/>
      <c r="M575" s="108"/>
      <c r="N575" s="108"/>
      <c r="O575" s="108"/>
      <c r="P575" s="108"/>
      <c r="Q575" s="108"/>
      <c r="R575" s="108"/>
      <c r="S575" s="108"/>
      <c r="T575" s="108"/>
      <c r="U575" s="108"/>
      <c r="V575" s="108"/>
      <c r="W575" s="108"/>
    </row>
    <row r="576" spans="1:26" ht="25.5" x14ac:dyDescent="0.25">
      <c r="A576" s="63"/>
      <c r="B576" s="28" t="s">
        <v>446</v>
      </c>
      <c r="C576" s="29"/>
      <c r="D576" s="29"/>
      <c r="E576" s="60"/>
      <c r="F576" s="29"/>
      <c r="G576" s="29"/>
      <c r="H576" s="30">
        <f t="shared" ref="H576" si="125">SUBTOTAL(9,H577:H593)</f>
        <v>0</v>
      </c>
      <c r="I576" s="117">
        <f t="shared" ref="I576:V576" si="126">SUBTOTAL(9,I577:I593)</f>
        <v>0</v>
      </c>
      <c r="J576" s="117">
        <f t="shared" si="126"/>
        <v>0</v>
      </c>
      <c r="K576" s="117">
        <f t="shared" si="126"/>
        <v>0</v>
      </c>
      <c r="L576" s="117">
        <f>SUBTOTAL(9,L577:L593)</f>
        <v>527385.62</v>
      </c>
      <c r="M576" s="117">
        <f t="shared" si="126"/>
        <v>0</v>
      </c>
      <c r="N576" s="117">
        <f t="shared" si="126"/>
        <v>0</v>
      </c>
      <c r="O576" s="117">
        <f t="shared" si="126"/>
        <v>0</v>
      </c>
      <c r="P576" s="117">
        <f t="shared" si="126"/>
        <v>0</v>
      </c>
      <c r="Q576" s="117">
        <f t="shared" si="126"/>
        <v>0</v>
      </c>
      <c r="R576" s="117">
        <f t="shared" si="126"/>
        <v>0</v>
      </c>
      <c r="S576" s="117">
        <f t="shared" si="126"/>
        <v>778909</v>
      </c>
      <c r="T576" s="117">
        <f t="shared" si="126"/>
        <v>0</v>
      </c>
      <c r="U576" s="117">
        <f t="shared" si="126"/>
        <v>0</v>
      </c>
      <c r="V576" s="117">
        <f t="shared" si="126"/>
        <v>0</v>
      </c>
      <c r="W576" s="117">
        <f t="shared" ref="W576:W593" si="127">+H576+I576+J576+K576+L576+M576+N576+O576+P576+Q576+R576+S576+T576+U576+V576</f>
        <v>1306294.6200000001</v>
      </c>
    </row>
    <row r="577" spans="1:23" ht="40.35" customHeight="1" x14ac:dyDescent="0.25">
      <c r="A577" s="68" t="s">
        <v>1107</v>
      </c>
      <c r="B577" s="55" t="s">
        <v>375</v>
      </c>
      <c r="C577" s="72" t="s">
        <v>1141</v>
      </c>
      <c r="D577" s="3" t="s">
        <v>1194</v>
      </c>
      <c r="E577" s="3" t="s">
        <v>1082</v>
      </c>
      <c r="F577" s="3" t="s">
        <v>359</v>
      </c>
      <c r="G577" s="73">
        <v>1</v>
      </c>
      <c r="H577" s="8"/>
      <c r="I577" s="110"/>
      <c r="J577" s="110"/>
      <c r="K577" s="110"/>
      <c r="L577" s="110">
        <v>40000</v>
      </c>
      <c r="M577" s="110"/>
      <c r="N577" s="110"/>
      <c r="O577" s="110"/>
      <c r="P577" s="110"/>
      <c r="Q577" s="110"/>
      <c r="R577" s="116"/>
      <c r="S577" s="116">
        <v>20522</v>
      </c>
      <c r="T577" s="116"/>
      <c r="U577" s="116"/>
      <c r="V577" s="116"/>
      <c r="W577" s="116">
        <f t="shared" si="127"/>
        <v>60522</v>
      </c>
    </row>
    <row r="578" spans="1:23" ht="27" customHeight="1" x14ac:dyDescent="0.25">
      <c r="A578" s="68" t="s">
        <v>1107</v>
      </c>
      <c r="B578" s="55" t="s">
        <v>375</v>
      </c>
      <c r="C578" s="72" t="s">
        <v>1141</v>
      </c>
      <c r="D578" s="3" t="s">
        <v>1194</v>
      </c>
      <c r="E578" s="3" t="s">
        <v>958</v>
      </c>
      <c r="F578" s="3" t="s">
        <v>360</v>
      </c>
      <c r="G578" s="73">
        <v>1</v>
      </c>
      <c r="H578" s="8"/>
      <c r="I578" s="110"/>
      <c r="J578" s="110"/>
      <c r="K578" s="110"/>
      <c r="L578" s="110">
        <v>40000</v>
      </c>
      <c r="M578" s="110"/>
      <c r="N578" s="110"/>
      <c r="O578" s="110"/>
      <c r="P578" s="110"/>
      <c r="Q578" s="110"/>
      <c r="R578" s="116"/>
      <c r="S578" s="116"/>
      <c r="T578" s="116"/>
      <c r="U578" s="116"/>
      <c r="V578" s="116"/>
      <c r="W578" s="116">
        <f t="shared" si="127"/>
        <v>40000</v>
      </c>
    </row>
    <row r="579" spans="1:23" ht="39.6" customHeight="1" x14ac:dyDescent="0.25">
      <c r="A579" s="68" t="s">
        <v>1107</v>
      </c>
      <c r="B579" s="55" t="s">
        <v>375</v>
      </c>
      <c r="C579" s="72" t="s">
        <v>1152</v>
      </c>
      <c r="D579" s="3"/>
      <c r="E579" s="3" t="s">
        <v>959</v>
      </c>
      <c r="F579" s="3" t="s">
        <v>995</v>
      </c>
      <c r="G579" s="73">
        <v>1</v>
      </c>
      <c r="H579" s="8"/>
      <c r="I579" s="110"/>
      <c r="J579" s="110"/>
      <c r="K579" s="110"/>
      <c r="L579" s="110">
        <v>20000</v>
      </c>
      <c r="M579" s="110"/>
      <c r="N579" s="110"/>
      <c r="O579" s="110"/>
      <c r="P579" s="110"/>
      <c r="Q579" s="110"/>
      <c r="R579" s="116"/>
      <c r="S579" s="116"/>
      <c r="T579" s="116"/>
      <c r="U579" s="116"/>
      <c r="V579" s="116"/>
      <c r="W579" s="116">
        <f t="shared" si="127"/>
        <v>20000</v>
      </c>
    </row>
    <row r="580" spans="1:23" ht="26.45" customHeight="1" x14ac:dyDescent="0.25">
      <c r="A580" s="68" t="s">
        <v>1107</v>
      </c>
      <c r="B580" s="55" t="s">
        <v>375</v>
      </c>
      <c r="C580" s="72" t="s">
        <v>1140</v>
      </c>
      <c r="D580" s="3"/>
      <c r="E580" s="3" t="s">
        <v>361</v>
      </c>
      <c r="F580" s="3" t="s">
        <v>362</v>
      </c>
      <c r="G580" s="73">
        <v>1</v>
      </c>
      <c r="H580" s="8"/>
      <c r="I580" s="110"/>
      <c r="J580" s="110"/>
      <c r="K580" s="110"/>
      <c r="L580" s="158">
        <f>177331+54.62</f>
        <v>177385.62</v>
      </c>
      <c r="M580" s="120"/>
      <c r="N580" s="120"/>
      <c r="O580" s="120"/>
      <c r="P580" s="120"/>
      <c r="Q580" s="120"/>
      <c r="R580" s="91"/>
      <c r="S580" s="91">
        <v>688387</v>
      </c>
      <c r="T580" s="116"/>
      <c r="U580" s="116"/>
      <c r="V580" s="116"/>
      <c r="W580" s="116">
        <f t="shared" si="127"/>
        <v>865772.62</v>
      </c>
    </row>
    <row r="581" spans="1:23" ht="26.45" customHeight="1" x14ac:dyDescent="0.25">
      <c r="A581" s="68" t="s">
        <v>1107</v>
      </c>
      <c r="B581" s="55" t="s">
        <v>375</v>
      </c>
      <c r="C581" s="72" t="s">
        <v>1150</v>
      </c>
      <c r="D581" s="3"/>
      <c r="E581" s="3" t="s">
        <v>737</v>
      </c>
      <c r="F581" s="3" t="s">
        <v>738</v>
      </c>
      <c r="G581" s="73">
        <v>1</v>
      </c>
      <c r="H581" s="8"/>
      <c r="I581" s="110"/>
      <c r="J581" s="110"/>
      <c r="K581" s="110"/>
      <c r="L581" s="158">
        <v>14000</v>
      </c>
      <c r="M581" s="120"/>
      <c r="N581" s="120"/>
      <c r="O581" s="120"/>
      <c r="P581" s="120"/>
      <c r="Q581" s="120"/>
      <c r="R581" s="91"/>
      <c r="S581" s="91"/>
      <c r="T581" s="116"/>
      <c r="U581" s="116"/>
      <c r="V581" s="116"/>
      <c r="W581" s="116">
        <f t="shared" si="127"/>
        <v>14000</v>
      </c>
    </row>
    <row r="582" spans="1:23" ht="39.6" customHeight="1" x14ac:dyDescent="0.25">
      <c r="A582" s="68" t="s">
        <v>1107</v>
      </c>
      <c r="B582" s="55" t="s">
        <v>375</v>
      </c>
      <c r="C582" s="72" t="s">
        <v>1146</v>
      </c>
      <c r="D582" s="3"/>
      <c r="E582" s="3" t="s">
        <v>363</v>
      </c>
      <c r="F582" s="3" t="s">
        <v>364</v>
      </c>
      <c r="G582" s="73">
        <v>0</v>
      </c>
      <c r="H582" s="8"/>
      <c r="I582" s="110"/>
      <c r="J582" s="110"/>
      <c r="K582" s="110"/>
      <c r="L582" s="158"/>
      <c r="M582" s="120"/>
      <c r="N582" s="120"/>
      <c r="O582" s="120"/>
      <c r="P582" s="120"/>
      <c r="Q582" s="120"/>
      <c r="R582" s="91"/>
      <c r="S582" s="91"/>
      <c r="T582" s="116"/>
      <c r="U582" s="116"/>
      <c r="V582" s="116"/>
      <c r="W582" s="116">
        <f t="shared" si="127"/>
        <v>0</v>
      </c>
    </row>
    <row r="583" spans="1:23" ht="39.6" customHeight="1" x14ac:dyDescent="0.25">
      <c r="A583" s="68" t="s">
        <v>1107</v>
      </c>
      <c r="B583" s="55" t="s">
        <v>375</v>
      </c>
      <c r="C583" s="72" t="s">
        <v>1141</v>
      </c>
      <c r="D583" s="3" t="s">
        <v>1194</v>
      </c>
      <c r="E583" s="3" t="s">
        <v>739</v>
      </c>
      <c r="F583" s="3" t="s">
        <v>365</v>
      </c>
      <c r="G583" s="73">
        <v>1</v>
      </c>
      <c r="H583" s="8"/>
      <c r="I583" s="110"/>
      <c r="J583" s="110"/>
      <c r="K583" s="110"/>
      <c r="L583" s="158"/>
      <c r="M583" s="120"/>
      <c r="N583" s="120"/>
      <c r="O583" s="120"/>
      <c r="P583" s="120"/>
      <c r="Q583" s="120"/>
      <c r="R583" s="91"/>
      <c r="S583" s="91"/>
      <c r="T583" s="116"/>
      <c r="U583" s="116"/>
      <c r="V583" s="116"/>
      <c r="W583" s="116">
        <f t="shared" si="127"/>
        <v>0</v>
      </c>
    </row>
    <row r="584" spans="1:23" ht="26.45" customHeight="1" x14ac:dyDescent="0.25">
      <c r="A584" s="68" t="s">
        <v>1107</v>
      </c>
      <c r="B584" s="55" t="s">
        <v>375</v>
      </c>
      <c r="C584" s="72" t="s">
        <v>1141</v>
      </c>
      <c r="D584" s="3" t="s">
        <v>1194</v>
      </c>
      <c r="E584" s="3" t="s">
        <v>740</v>
      </c>
      <c r="F584" s="3" t="s">
        <v>366</v>
      </c>
      <c r="G584" s="73">
        <v>1</v>
      </c>
      <c r="H584" s="8"/>
      <c r="I584" s="110"/>
      <c r="J584" s="110"/>
      <c r="K584" s="110"/>
      <c r="L584" s="158">
        <v>156000</v>
      </c>
      <c r="M584" s="120"/>
      <c r="N584" s="120"/>
      <c r="O584" s="120"/>
      <c r="P584" s="120"/>
      <c r="Q584" s="120"/>
      <c r="R584" s="91"/>
      <c r="S584" s="91"/>
      <c r="T584" s="116"/>
      <c r="U584" s="116"/>
      <c r="V584" s="116"/>
      <c r="W584" s="116">
        <f t="shared" si="127"/>
        <v>156000</v>
      </c>
    </row>
    <row r="585" spans="1:23" ht="26.45" customHeight="1" x14ac:dyDescent="0.25">
      <c r="A585" s="68" t="s">
        <v>1107</v>
      </c>
      <c r="B585" s="55" t="s">
        <v>375</v>
      </c>
      <c r="C585" s="72" t="s">
        <v>1141</v>
      </c>
      <c r="D585" s="3" t="s">
        <v>1194</v>
      </c>
      <c r="E585" s="3" t="s">
        <v>367</v>
      </c>
      <c r="F585" s="3" t="s">
        <v>74</v>
      </c>
      <c r="G585" s="73">
        <v>0</v>
      </c>
      <c r="H585" s="8"/>
      <c r="I585" s="110"/>
      <c r="J585" s="110"/>
      <c r="K585" s="110"/>
      <c r="L585" s="158"/>
      <c r="M585" s="120"/>
      <c r="N585" s="120"/>
      <c r="O585" s="120"/>
      <c r="P585" s="120"/>
      <c r="Q585" s="120"/>
      <c r="R585" s="91"/>
      <c r="S585" s="91"/>
      <c r="T585" s="116"/>
      <c r="U585" s="116"/>
      <c r="V585" s="116"/>
      <c r="W585" s="116">
        <f t="shared" si="127"/>
        <v>0</v>
      </c>
    </row>
    <row r="586" spans="1:23" ht="26.45" customHeight="1" x14ac:dyDescent="0.25">
      <c r="A586" s="68" t="s">
        <v>1107</v>
      </c>
      <c r="B586" s="55" t="s">
        <v>375</v>
      </c>
      <c r="C586" s="72" t="s">
        <v>1141</v>
      </c>
      <c r="D586" s="3" t="s">
        <v>1194</v>
      </c>
      <c r="E586" s="3" t="s">
        <v>368</v>
      </c>
      <c r="F586" s="3" t="s">
        <v>369</v>
      </c>
      <c r="G586" s="73">
        <v>1</v>
      </c>
      <c r="H586" s="8"/>
      <c r="I586" s="110"/>
      <c r="J586" s="110"/>
      <c r="K586" s="110"/>
      <c r="L586" s="158">
        <v>10000</v>
      </c>
      <c r="M586" s="120"/>
      <c r="N586" s="120"/>
      <c r="O586" s="120"/>
      <c r="P586" s="120"/>
      <c r="Q586" s="120"/>
      <c r="R586" s="91"/>
      <c r="S586" s="91"/>
      <c r="T586" s="116"/>
      <c r="U586" s="116"/>
      <c r="V586" s="116"/>
      <c r="W586" s="116">
        <f t="shared" si="127"/>
        <v>10000</v>
      </c>
    </row>
    <row r="587" spans="1:23" ht="26.45" customHeight="1" x14ac:dyDescent="0.25">
      <c r="A587" s="68" t="s">
        <v>1107</v>
      </c>
      <c r="B587" s="55" t="s">
        <v>375</v>
      </c>
      <c r="C587" s="72" t="s">
        <v>1141</v>
      </c>
      <c r="D587" s="3" t="s">
        <v>1194</v>
      </c>
      <c r="E587" s="3" t="s">
        <v>741</v>
      </c>
      <c r="F587" s="3" t="s">
        <v>370</v>
      </c>
      <c r="G587" s="73">
        <v>0</v>
      </c>
      <c r="H587" s="8"/>
      <c r="I587" s="110"/>
      <c r="J587" s="110"/>
      <c r="K587" s="110"/>
      <c r="L587" s="158"/>
      <c r="M587" s="120"/>
      <c r="N587" s="120"/>
      <c r="O587" s="120"/>
      <c r="P587" s="120"/>
      <c r="Q587" s="120"/>
      <c r="R587" s="91"/>
      <c r="S587" s="91"/>
      <c r="T587" s="116"/>
      <c r="U587" s="116"/>
      <c r="V587" s="116"/>
      <c r="W587" s="116">
        <f t="shared" si="127"/>
        <v>0</v>
      </c>
    </row>
    <row r="588" spans="1:23" ht="39.6" customHeight="1" x14ac:dyDescent="0.25">
      <c r="A588" s="68" t="s">
        <v>1107</v>
      </c>
      <c r="B588" s="55" t="s">
        <v>375</v>
      </c>
      <c r="C588" s="72" t="s">
        <v>1141</v>
      </c>
      <c r="D588" s="3" t="s">
        <v>1194</v>
      </c>
      <c r="E588" s="3" t="s">
        <v>371</v>
      </c>
      <c r="F588" s="3" t="s">
        <v>372</v>
      </c>
      <c r="G588" s="73">
        <v>0</v>
      </c>
      <c r="H588" s="8"/>
      <c r="I588" s="110"/>
      <c r="J588" s="110"/>
      <c r="K588" s="110"/>
      <c r="L588" s="158"/>
      <c r="M588" s="120"/>
      <c r="N588" s="120"/>
      <c r="O588" s="120"/>
      <c r="P588" s="120"/>
      <c r="Q588" s="120"/>
      <c r="R588" s="91"/>
      <c r="S588" s="91"/>
      <c r="T588" s="116"/>
      <c r="U588" s="116"/>
      <c r="V588" s="116"/>
      <c r="W588" s="116">
        <f t="shared" si="127"/>
        <v>0</v>
      </c>
    </row>
    <row r="589" spans="1:23" ht="39.6" customHeight="1" x14ac:dyDescent="0.25">
      <c r="A589" s="68" t="s">
        <v>1107</v>
      </c>
      <c r="B589" s="55" t="s">
        <v>375</v>
      </c>
      <c r="C589" s="72" t="s">
        <v>1141</v>
      </c>
      <c r="D589" s="3" t="s">
        <v>1194</v>
      </c>
      <c r="E589" s="3" t="s">
        <v>373</v>
      </c>
      <c r="F589" s="3" t="s">
        <v>374</v>
      </c>
      <c r="G589" s="73">
        <v>1</v>
      </c>
      <c r="H589" s="8"/>
      <c r="I589" s="110"/>
      <c r="J589" s="110"/>
      <c r="K589" s="110"/>
      <c r="L589" s="158">
        <v>40000</v>
      </c>
      <c r="M589" s="120"/>
      <c r="N589" s="120"/>
      <c r="O589" s="120"/>
      <c r="P589" s="120"/>
      <c r="Q589" s="120"/>
      <c r="R589" s="91"/>
      <c r="S589" s="91"/>
      <c r="T589" s="116"/>
      <c r="U589" s="116"/>
      <c r="V589" s="116"/>
      <c r="W589" s="116">
        <f t="shared" si="127"/>
        <v>40000</v>
      </c>
    </row>
    <row r="590" spans="1:23" ht="39.6" customHeight="1" x14ac:dyDescent="0.25">
      <c r="A590" s="68" t="s">
        <v>1107</v>
      </c>
      <c r="B590" s="55" t="s">
        <v>375</v>
      </c>
      <c r="C590" s="72" t="s">
        <v>1141</v>
      </c>
      <c r="D590" s="3" t="s">
        <v>1194</v>
      </c>
      <c r="E590" s="3" t="s">
        <v>1083</v>
      </c>
      <c r="F590" s="3" t="s">
        <v>24</v>
      </c>
      <c r="G590" s="73">
        <v>0</v>
      </c>
      <c r="H590" s="8"/>
      <c r="I590" s="110"/>
      <c r="J590" s="110"/>
      <c r="K590" s="110"/>
      <c r="L590" s="111"/>
      <c r="M590" s="110"/>
      <c r="N590" s="110"/>
      <c r="O590" s="110"/>
      <c r="P590" s="110"/>
      <c r="Q590" s="110"/>
      <c r="R590" s="116"/>
      <c r="S590" s="116">
        <v>40000</v>
      </c>
      <c r="T590" s="116"/>
      <c r="U590" s="116"/>
      <c r="V590" s="116"/>
      <c r="W590" s="116">
        <f t="shared" si="127"/>
        <v>40000</v>
      </c>
    </row>
    <row r="591" spans="1:23" ht="36" customHeight="1" x14ac:dyDescent="0.25">
      <c r="A591" s="68" t="s">
        <v>1107</v>
      </c>
      <c r="B591" s="55" t="s">
        <v>375</v>
      </c>
      <c r="C591" s="72" t="s">
        <v>1141</v>
      </c>
      <c r="D591" s="3" t="s">
        <v>1194</v>
      </c>
      <c r="E591" s="3" t="s">
        <v>742</v>
      </c>
      <c r="F591" s="3" t="s">
        <v>376</v>
      </c>
      <c r="G591" s="73">
        <v>0</v>
      </c>
      <c r="H591" s="8"/>
      <c r="I591" s="110"/>
      <c r="J591" s="110"/>
      <c r="K591" s="110"/>
      <c r="L591" s="111"/>
      <c r="M591" s="110"/>
      <c r="N591" s="110"/>
      <c r="O591" s="110"/>
      <c r="P591" s="110"/>
      <c r="Q591" s="110"/>
      <c r="R591" s="116"/>
      <c r="S591" s="116">
        <v>30000</v>
      </c>
      <c r="T591" s="116"/>
      <c r="U591" s="116"/>
      <c r="V591" s="116"/>
      <c r="W591" s="116">
        <f t="shared" si="127"/>
        <v>30000</v>
      </c>
    </row>
    <row r="592" spans="1:23" ht="26.45" customHeight="1" x14ac:dyDescent="0.25">
      <c r="A592" s="68" t="s">
        <v>1107</v>
      </c>
      <c r="B592" s="55" t="s">
        <v>375</v>
      </c>
      <c r="C592" s="72" t="s">
        <v>1146</v>
      </c>
      <c r="D592" s="3"/>
      <c r="E592" s="3" t="s">
        <v>743</v>
      </c>
      <c r="F592" s="3" t="s">
        <v>812</v>
      </c>
      <c r="G592" s="73">
        <v>1</v>
      </c>
      <c r="H592" s="8"/>
      <c r="I592" s="110"/>
      <c r="J592" s="110"/>
      <c r="K592" s="110"/>
      <c r="L592" s="111">
        <v>20000</v>
      </c>
      <c r="M592" s="110"/>
      <c r="N592" s="110"/>
      <c r="O592" s="110"/>
      <c r="P592" s="110"/>
      <c r="Q592" s="110"/>
      <c r="R592" s="116"/>
      <c r="S592" s="111"/>
      <c r="T592" s="116"/>
      <c r="U592" s="116"/>
      <c r="V592" s="116"/>
      <c r="W592" s="116">
        <f t="shared" si="127"/>
        <v>20000</v>
      </c>
    </row>
    <row r="593" spans="1:23" ht="26.45" customHeight="1" x14ac:dyDescent="0.25">
      <c r="A593" s="68" t="s">
        <v>1107</v>
      </c>
      <c r="B593" s="55" t="s">
        <v>375</v>
      </c>
      <c r="C593" s="72" t="s">
        <v>1146</v>
      </c>
      <c r="D593" s="3"/>
      <c r="E593" s="3" t="s">
        <v>961</v>
      </c>
      <c r="F593" s="3" t="s">
        <v>744</v>
      </c>
      <c r="G593" s="73">
        <v>1</v>
      </c>
      <c r="H593" s="8"/>
      <c r="I593" s="110"/>
      <c r="J593" s="110"/>
      <c r="K593" s="110"/>
      <c r="L593" s="111">
        <v>10000</v>
      </c>
      <c r="M593" s="110"/>
      <c r="N593" s="110"/>
      <c r="O593" s="110"/>
      <c r="P593" s="110"/>
      <c r="Q593" s="110"/>
      <c r="R593" s="116"/>
      <c r="S593" s="116"/>
      <c r="T593" s="116"/>
      <c r="U593" s="116"/>
      <c r="V593" s="116"/>
      <c r="W593" s="116">
        <f t="shared" si="127"/>
        <v>10000</v>
      </c>
    </row>
    <row r="594" spans="1:23" ht="35.25" customHeight="1" x14ac:dyDescent="0.25">
      <c r="A594" s="63"/>
      <c r="B594" s="25" t="s">
        <v>379</v>
      </c>
      <c r="C594" s="26"/>
      <c r="D594" s="26"/>
      <c r="E594" s="59"/>
      <c r="F594" s="26"/>
      <c r="G594" s="26"/>
      <c r="H594" s="27">
        <f t="shared" ref="H594" si="128">+H596+H604</f>
        <v>0</v>
      </c>
      <c r="I594" s="107">
        <f t="shared" ref="I594:W594" si="129">+I596+I604</f>
        <v>0</v>
      </c>
      <c r="J594" s="107">
        <f t="shared" si="129"/>
        <v>0</v>
      </c>
      <c r="K594" s="107">
        <f t="shared" si="129"/>
        <v>0</v>
      </c>
      <c r="L594" s="107">
        <f t="shared" si="129"/>
        <v>888290</v>
      </c>
      <c r="M594" s="107">
        <f t="shared" si="129"/>
        <v>0</v>
      </c>
      <c r="N594" s="107">
        <f t="shared" si="129"/>
        <v>0</v>
      </c>
      <c r="O594" s="107">
        <f t="shared" si="129"/>
        <v>0</v>
      </c>
      <c r="P594" s="107">
        <f t="shared" si="129"/>
        <v>0</v>
      </c>
      <c r="Q594" s="107">
        <f t="shared" si="129"/>
        <v>0</v>
      </c>
      <c r="R594" s="107">
        <f t="shared" si="129"/>
        <v>0</v>
      </c>
      <c r="S594" s="107">
        <f t="shared" si="129"/>
        <v>275587.93</v>
      </c>
      <c r="T594" s="107">
        <f t="shared" si="129"/>
        <v>0</v>
      </c>
      <c r="U594" s="107">
        <f t="shared" si="129"/>
        <v>0</v>
      </c>
      <c r="V594" s="107">
        <f t="shared" si="129"/>
        <v>0</v>
      </c>
      <c r="W594" s="107">
        <f t="shared" si="129"/>
        <v>1163877.93</v>
      </c>
    </row>
    <row r="595" spans="1:23" x14ac:dyDescent="0.25">
      <c r="A595" s="63"/>
      <c r="B595" s="80" t="s">
        <v>1189</v>
      </c>
      <c r="C595" s="81"/>
      <c r="D595" s="81"/>
      <c r="E595" s="82"/>
      <c r="F595" s="81"/>
      <c r="G595" s="81"/>
      <c r="H595" s="83"/>
      <c r="I595" s="108"/>
      <c r="J595" s="108"/>
      <c r="K595" s="108"/>
      <c r="L595" s="108"/>
      <c r="M595" s="108"/>
      <c r="N595" s="108"/>
      <c r="O595" s="108"/>
      <c r="P595" s="108"/>
      <c r="Q595" s="108"/>
      <c r="R595" s="108"/>
      <c r="S595" s="108"/>
      <c r="T595" s="108"/>
      <c r="U595" s="108"/>
      <c r="V595" s="108"/>
      <c r="W595" s="108"/>
    </row>
    <row r="596" spans="1:23" ht="51" x14ac:dyDescent="0.25">
      <c r="A596" s="63"/>
      <c r="B596" s="28" t="s">
        <v>379</v>
      </c>
      <c r="C596" s="29"/>
      <c r="D596" s="29"/>
      <c r="E596" s="60"/>
      <c r="F596" s="29"/>
      <c r="G596" s="29"/>
      <c r="H596" s="30">
        <f t="shared" ref="H596" si="130">SUBTOTAL(9,H597:H603)</f>
        <v>0</v>
      </c>
      <c r="I596" s="117">
        <f t="shared" ref="I596:V596" si="131">SUBTOTAL(9,I597:I603)</f>
        <v>0</v>
      </c>
      <c r="J596" s="117">
        <f t="shared" si="131"/>
        <v>0</v>
      </c>
      <c r="K596" s="117">
        <f t="shared" si="131"/>
        <v>0</v>
      </c>
      <c r="L596" s="117">
        <f t="shared" si="131"/>
        <v>12000</v>
      </c>
      <c r="M596" s="117">
        <f t="shared" si="131"/>
        <v>0</v>
      </c>
      <c r="N596" s="117">
        <f t="shared" si="131"/>
        <v>0</v>
      </c>
      <c r="O596" s="117">
        <f t="shared" si="131"/>
        <v>0</v>
      </c>
      <c r="P596" s="117">
        <f t="shared" si="131"/>
        <v>0</v>
      </c>
      <c r="Q596" s="117">
        <f t="shared" si="131"/>
        <v>0</v>
      </c>
      <c r="R596" s="117">
        <f t="shared" si="131"/>
        <v>0</v>
      </c>
      <c r="S596" s="117">
        <f t="shared" si="131"/>
        <v>580.70000000000005</v>
      </c>
      <c r="T596" s="117">
        <f t="shared" si="131"/>
        <v>0</v>
      </c>
      <c r="U596" s="117">
        <f t="shared" si="131"/>
        <v>0</v>
      </c>
      <c r="V596" s="117">
        <f t="shared" si="131"/>
        <v>0</v>
      </c>
      <c r="W596" s="117">
        <f>+H596+I596+J596+K596+L596+M596+N596+O596+P596+Q596+R596+S596+T596+U596+V596</f>
        <v>12580.7</v>
      </c>
    </row>
    <row r="597" spans="1:23" ht="46.5" customHeight="1" x14ac:dyDescent="0.25">
      <c r="A597" s="68" t="s">
        <v>1109</v>
      </c>
      <c r="B597" s="55" t="s">
        <v>379</v>
      </c>
      <c r="C597" s="72" t="s">
        <v>1145</v>
      </c>
      <c r="D597" s="3"/>
      <c r="E597" s="3" t="s">
        <v>998</v>
      </c>
      <c r="F597" s="3" t="s">
        <v>813</v>
      </c>
      <c r="G597" s="73">
        <v>1</v>
      </c>
      <c r="H597" s="8"/>
      <c r="I597" s="110"/>
      <c r="J597" s="110">
        <v>0</v>
      </c>
      <c r="K597" s="110"/>
      <c r="L597" s="110">
        <v>10000</v>
      </c>
      <c r="M597" s="110"/>
      <c r="N597" s="110"/>
      <c r="O597" s="110"/>
      <c r="P597" s="110"/>
      <c r="Q597" s="110"/>
      <c r="R597" s="110"/>
      <c r="S597" s="110"/>
      <c r="T597" s="110"/>
      <c r="U597" s="110"/>
      <c r="V597" s="110"/>
      <c r="W597" s="110">
        <f t="shared" ref="W597:W603" si="132">+H597+I597+J597+K597+L597+M597+N597+O597+P597+Q597+R597+S597+T597+U597+V597</f>
        <v>10000</v>
      </c>
    </row>
    <row r="598" spans="1:23" ht="66" customHeight="1" x14ac:dyDescent="0.25">
      <c r="A598" s="68" t="s">
        <v>1109</v>
      </c>
      <c r="B598" s="55" t="s">
        <v>379</v>
      </c>
      <c r="C598" s="72" t="s">
        <v>1145</v>
      </c>
      <c r="D598" s="3"/>
      <c r="E598" s="3" t="s">
        <v>721</v>
      </c>
      <c r="F598" s="3" t="s">
        <v>722</v>
      </c>
      <c r="G598" s="73">
        <v>0</v>
      </c>
      <c r="H598" s="8"/>
      <c r="I598" s="110"/>
      <c r="J598" s="110">
        <v>0</v>
      </c>
      <c r="K598" s="110"/>
      <c r="L598" s="110">
        <v>0</v>
      </c>
      <c r="M598" s="110"/>
      <c r="N598" s="110"/>
      <c r="O598" s="110"/>
      <c r="P598" s="110"/>
      <c r="Q598" s="110"/>
      <c r="R598" s="110"/>
      <c r="S598" s="110">
        <v>0</v>
      </c>
      <c r="T598" s="110"/>
      <c r="U598" s="110"/>
      <c r="V598" s="110"/>
      <c r="W598" s="110">
        <f t="shared" si="132"/>
        <v>0</v>
      </c>
    </row>
    <row r="599" spans="1:23" ht="39.6" customHeight="1" x14ac:dyDescent="0.25">
      <c r="A599" s="68" t="s">
        <v>1109</v>
      </c>
      <c r="B599" s="55" t="s">
        <v>379</v>
      </c>
      <c r="C599" s="72" t="s">
        <v>1145</v>
      </c>
      <c r="D599" s="3"/>
      <c r="E599" s="3" t="s">
        <v>723</v>
      </c>
      <c r="F599" s="3" t="s">
        <v>724</v>
      </c>
      <c r="G599" s="73">
        <v>500</v>
      </c>
      <c r="H599" s="8"/>
      <c r="I599" s="110"/>
      <c r="J599" s="110">
        <v>0</v>
      </c>
      <c r="K599" s="110"/>
      <c r="L599" s="110">
        <v>0</v>
      </c>
      <c r="M599" s="110"/>
      <c r="N599" s="110"/>
      <c r="O599" s="110"/>
      <c r="P599" s="110"/>
      <c r="Q599" s="110"/>
      <c r="R599" s="110"/>
      <c r="S599" s="110">
        <v>580.70000000000005</v>
      </c>
      <c r="T599" s="110"/>
      <c r="U599" s="110"/>
      <c r="V599" s="110"/>
      <c r="W599" s="110">
        <f t="shared" si="132"/>
        <v>580.70000000000005</v>
      </c>
    </row>
    <row r="600" spans="1:23" ht="39.6" customHeight="1" x14ac:dyDescent="0.25">
      <c r="A600" s="68" t="s">
        <v>1109</v>
      </c>
      <c r="B600" s="55" t="s">
        <v>379</v>
      </c>
      <c r="C600" s="72" t="s">
        <v>1145</v>
      </c>
      <c r="D600" s="3"/>
      <c r="E600" s="3" t="s">
        <v>725</v>
      </c>
      <c r="F600" s="3" t="s">
        <v>726</v>
      </c>
      <c r="G600" s="73">
        <v>1</v>
      </c>
      <c r="H600" s="8"/>
      <c r="I600" s="110"/>
      <c r="J600" s="110">
        <v>0</v>
      </c>
      <c r="K600" s="110"/>
      <c r="L600" s="110">
        <v>500</v>
      </c>
      <c r="M600" s="110"/>
      <c r="N600" s="110"/>
      <c r="O600" s="110"/>
      <c r="P600" s="110"/>
      <c r="Q600" s="110"/>
      <c r="R600" s="110"/>
      <c r="S600" s="110">
        <v>0</v>
      </c>
      <c r="T600" s="110"/>
      <c r="U600" s="110"/>
      <c r="V600" s="110"/>
      <c r="W600" s="110">
        <f t="shared" si="132"/>
        <v>500</v>
      </c>
    </row>
    <row r="601" spans="1:23" ht="39.6" customHeight="1" x14ac:dyDescent="0.25">
      <c r="A601" s="68" t="s">
        <v>1109</v>
      </c>
      <c r="B601" s="55" t="s">
        <v>379</v>
      </c>
      <c r="C601" s="72" t="s">
        <v>1145</v>
      </c>
      <c r="D601" s="3"/>
      <c r="E601" s="3" t="s">
        <v>727</v>
      </c>
      <c r="F601" s="3" t="s">
        <v>39</v>
      </c>
      <c r="G601" s="73">
        <v>1</v>
      </c>
      <c r="H601" s="8"/>
      <c r="I601" s="110"/>
      <c r="J601" s="110">
        <v>0</v>
      </c>
      <c r="K601" s="110"/>
      <c r="L601" s="110">
        <v>500</v>
      </c>
      <c r="M601" s="110"/>
      <c r="N601" s="110"/>
      <c r="O601" s="110"/>
      <c r="P601" s="110"/>
      <c r="Q601" s="110"/>
      <c r="R601" s="110"/>
      <c r="S601" s="110">
        <v>0</v>
      </c>
      <c r="T601" s="110"/>
      <c r="U601" s="110"/>
      <c r="V601" s="110"/>
      <c r="W601" s="110">
        <f t="shared" si="132"/>
        <v>500</v>
      </c>
    </row>
    <row r="602" spans="1:23" ht="52.9" customHeight="1" x14ac:dyDescent="0.25">
      <c r="A602" s="68" t="s">
        <v>1109</v>
      </c>
      <c r="B602" s="55" t="s">
        <v>379</v>
      </c>
      <c r="C602" s="72" t="s">
        <v>1145</v>
      </c>
      <c r="D602" s="3"/>
      <c r="E602" s="3" t="s">
        <v>728</v>
      </c>
      <c r="F602" s="3" t="s">
        <v>377</v>
      </c>
      <c r="G602" s="73">
        <v>1</v>
      </c>
      <c r="H602" s="8">
        <v>0</v>
      </c>
      <c r="I602" s="110">
        <v>0</v>
      </c>
      <c r="J602" s="110">
        <v>0</v>
      </c>
      <c r="K602" s="110">
        <v>0</v>
      </c>
      <c r="L602" s="110">
        <v>1000</v>
      </c>
      <c r="M602" s="110">
        <v>0</v>
      </c>
      <c r="N602" s="110">
        <v>0</v>
      </c>
      <c r="O602" s="110">
        <v>0</v>
      </c>
      <c r="P602" s="110">
        <v>0</v>
      </c>
      <c r="Q602" s="110">
        <v>0</v>
      </c>
      <c r="R602" s="110">
        <v>0</v>
      </c>
      <c r="S602" s="110">
        <v>0</v>
      </c>
      <c r="T602" s="110">
        <v>0</v>
      </c>
      <c r="U602" s="110">
        <v>0</v>
      </c>
      <c r="V602" s="110">
        <v>0</v>
      </c>
      <c r="W602" s="110">
        <f t="shared" si="132"/>
        <v>1000</v>
      </c>
    </row>
    <row r="603" spans="1:23" s="56" customFormat="1" ht="51" x14ac:dyDescent="0.25">
      <c r="A603" s="68" t="s">
        <v>1109</v>
      </c>
      <c r="B603" s="55" t="s">
        <v>379</v>
      </c>
      <c r="C603" s="72" t="s">
        <v>1145</v>
      </c>
      <c r="D603" s="3"/>
      <c r="E603" s="3" t="s">
        <v>729</v>
      </c>
      <c r="F603" s="3" t="s">
        <v>378</v>
      </c>
      <c r="G603" s="73">
        <v>1</v>
      </c>
      <c r="H603" s="8"/>
      <c r="I603" s="110"/>
      <c r="J603" s="110"/>
      <c r="K603" s="110"/>
      <c r="L603" s="110"/>
      <c r="M603" s="110"/>
      <c r="N603" s="110"/>
      <c r="O603" s="110"/>
      <c r="P603" s="110"/>
      <c r="Q603" s="110"/>
      <c r="R603" s="110"/>
      <c r="S603" s="110"/>
      <c r="T603" s="110"/>
      <c r="U603" s="110"/>
      <c r="V603" s="110"/>
      <c r="W603" s="110">
        <f t="shared" si="132"/>
        <v>0</v>
      </c>
    </row>
    <row r="604" spans="1:23" ht="51" x14ac:dyDescent="0.25">
      <c r="A604" s="68" t="s">
        <v>1109</v>
      </c>
      <c r="B604" s="28" t="s">
        <v>379</v>
      </c>
      <c r="C604" s="29"/>
      <c r="D604" s="29"/>
      <c r="E604" s="60"/>
      <c r="F604" s="29"/>
      <c r="G604" s="29"/>
      <c r="H604" s="30">
        <f t="shared" ref="H604" si="133">SUBTOTAL(9,H605:H621)</f>
        <v>0</v>
      </c>
      <c r="I604" s="117">
        <f t="shared" ref="I604:V604" si="134">SUBTOTAL(9,I605:I621)</f>
        <v>0</v>
      </c>
      <c r="J604" s="117">
        <f t="shared" si="134"/>
        <v>0</v>
      </c>
      <c r="K604" s="117">
        <f t="shared" si="134"/>
        <v>0</v>
      </c>
      <c r="L604" s="117">
        <f t="shared" si="134"/>
        <v>876290</v>
      </c>
      <c r="M604" s="117">
        <f t="shared" si="134"/>
        <v>0</v>
      </c>
      <c r="N604" s="117">
        <f t="shared" si="134"/>
        <v>0</v>
      </c>
      <c r="O604" s="117">
        <f t="shared" si="134"/>
        <v>0</v>
      </c>
      <c r="P604" s="117">
        <f t="shared" si="134"/>
        <v>0</v>
      </c>
      <c r="Q604" s="117">
        <f t="shared" si="134"/>
        <v>0</v>
      </c>
      <c r="R604" s="117">
        <f t="shared" si="134"/>
        <v>0</v>
      </c>
      <c r="S604" s="117">
        <f t="shared" si="134"/>
        <v>275007.23</v>
      </c>
      <c r="T604" s="117">
        <f t="shared" si="134"/>
        <v>0</v>
      </c>
      <c r="U604" s="117">
        <f t="shared" si="134"/>
        <v>0</v>
      </c>
      <c r="V604" s="117">
        <f t="shared" si="134"/>
        <v>0</v>
      </c>
      <c r="W604" s="117">
        <f>+H604+I604+J604+K604+L604+M604+N604+O604+P604+Q604+R604+S604+T604+U604+V604</f>
        <v>1151297.23</v>
      </c>
    </row>
    <row r="605" spans="1:23" ht="39.6" customHeight="1" x14ac:dyDescent="0.25">
      <c r="A605" s="68" t="s">
        <v>1109</v>
      </c>
      <c r="B605" s="55" t="s">
        <v>379</v>
      </c>
      <c r="C605" s="72" t="s">
        <v>1145</v>
      </c>
      <c r="D605" s="3"/>
      <c r="E605" s="3" t="s">
        <v>730</v>
      </c>
      <c r="F605" s="3" t="s">
        <v>37</v>
      </c>
      <c r="G605" s="73">
        <v>1</v>
      </c>
      <c r="H605" s="8"/>
      <c r="I605" s="110"/>
      <c r="J605" s="110"/>
      <c r="K605" s="110"/>
      <c r="L605" s="110">
        <v>500</v>
      </c>
      <c r="M605" s="110"/>
      <c r="N605" s="110"/>
      <c r="O605" s="110"/>
      <c r="P605" s="110"/>
      <c r="Q605" s="110"/>
      <c r="R605" s="116"/>
      <c r="S605" s="116"/>
      <c r="T605" s="116"/>
      <c r="U605" s="116"/>
      <c r="V605" s="116"/>
      <c r="W605" s="116">
        <f t="shared" ref="W605:W621" si="135">+H605+I605+J605+K605+L605+M605+N605+O605+P605+Q605+R605+S605+T605+U605+V605</f>
        <v>500</v>
      </c>
    </row>
    <row r="606" spans="1:23" s="56" customFormat="1" ht="26.45" customHeight="1" x14ac:dyDescent="0.25">
      <c r="A606" s="68" t="s">
        <v>1109</v>
      </c>
      <c r="B606" s="55" t="s">
        <v>379</v>
      </c>
      <c r="C606" s="72" t="s">
        <v>1141</v>
      </c>
      <c r="D606" s="3" t="s">
        <v>1194</v>
      </c>
      <c r="E606" s="3" t="s">
        <v>466</v>
      </c>
      <c r="F606" s="3" t="s">
        <v>163</v>
      </c>
      <c r="G606" s="73">
        <v>0</v>
      </c>
      <c r="H606" s="8"/>
      <c r="I606" s="110"/>
      <c r="J606" s="110"/>
      <c r="K606" s="110"/>
      <c r="L606" s="110"/>
      <c r="M606" s="110"/>
      <c r="N606" s="110"/>
      <c r="O606" s="110"/>
      <c r="P606" s="110"/>
      <c r="Q606" s="110"/>
      <c r="R606" s="112"/>
      <c r="S606" s="112"/>
      <c r="T606" s="112"/>
      <c r="U606" s="112"/>
      <c r="V606" s="112"/>
      <c r="W606" s="112">
        <f t="shared" si="135"/>
        <v>0</v>
      </c>
    </row>
    <row r="607" spans="1:23" s="56" customFormat="1" ht="52.9" customHeight="1" x14ac:dyDescent="0.25">
      <c r="A607" s="68" t="s">
        <v>1109</v>
      </c>
      <c r="B607" s="55" t="s">
        <v>379</v>
      </c>
      <c r="C607" s="72" t="s">
        <v>1140</v>
      </c>
      <c r="D607" s="3"/>
      <c r="E607" s="3" t="s">
        <v>962</v>
      </c>
      <c r="F607" s="3" t="s">
        <v>380</v>
      </c>
      <c r="G607" s="73">
        <v>1</v>
      </c>
      <c r="H607" s="8"/>
      <c r="I607" s="110"/>
      <c r="J607" s="110"/>
      <c r="K607" s="110"/>
      <c r="L607" s="110"/>
      <c r="M607" s="110"/>
      <c r="N607" s="110"/>
      <c r="O607" s="110"/>
      <c r="P607" s="110"/>
      <c r="Q607" s="110"/>
      <c r="R607" s="112"/>
      <c r="S607" s="112">
        <v>20000</v>
      </c>
      <c r="T607" s="112"/>
      <c r="U607" s="112"/>
      <c r="V607" s="112"/>
      <c r="W607" s="112">
        <f t="shared" si="135"/>
        <v>20000</v>
      </c>
    </row>
    <row r="608" spans="1:23" s="56" customFormat="1" ht="39.6" customHeight="1" x14ac:dyDescent="0.25">
      <c r="A608" s="68" t="s">
        <v>1109</v>
      </c>
      <c r="B608" s="55" t="s">
        <v>379</v>
      </c>
      <c r="C608" s="72" t="s">
        <v>1141</v>
      </c>
      <c r="D608" s="3" t="s">
        <v>1194</v>
      </c>
      <c r="E608" s="3" t="s">
        <v>381</v>
      </c>
      <c r="F608" s="3" t="s">
        <v>24</v>
      </c>
      <c r="G608" s="73">
        <v>1</v>
      </c>
      <c r="H608" s="8"/>
      <c r="I608" s="110"/>
      <c r="J608" s="110"/>
      <c r="K608" s="110"/>
      <c r="L608" s="110"/>
      <c r="M608" s="110"/>
      <c r="N608" s="110"/>
      <c r="O608" s="110"/>
      <c r="P608" s="110"/>
      <c r="Q608" s="110"/>
      <c r="R608" s="112"/>
      <c r="S608" s="112"/>
      <c r="T608" s="112"/>
      <c r="U608" s="112"/>
      <c r="V608" s="112"/>
      <c r="W608" s="112">
        <f t="shared" si="135"/>
        <v>0</v>
      </c>
    </row>
    <row r="609" spans="1:23" ht="52.9" customHeight="1" x14ac:dyDescent="0.25">
      <c r="A609" s="68" t="s">
        <v>1109</v>
      </c>
      <c r="B609" s="55" t="s">
        <v>379</v>
      </c>
      <c r="C609" s="72" t="s">
        <v>1140</v>
      </c>
      <c r="D609" s="3"/>
      <c r="E609" s="3" t="s">
        <v>1085</v>
      </c>
      <c r="F609" s="14" t="s">
        <v>39</v>
      </c>
      <c r="G609" s="73">
        <v>1</v>
      </c>
      <c r="H609" s="8"/>
      <c r="I609" s="110"/>
      <c r="J609" s="110"/>
      <c r="K609" s="110"/>
      <c r="L609" s="110">
        <v>500</v>
      </c>
      <c r="M609" s="110"/>
      <c r="N609" s="110"/>
      <c r="O609" s="110"/>
      <c r="P609" s="110"/>
      <c r="Q609" s="110"/>
      <c r="R609" s="116"/>
      <c r="S609" s="116"/>
      <c r="T609" s="116"/>
      <c r="U609" s="116"/>
      <c r="V609" s="116"/>
      <c r="W609" s="116">
        <f t="shared" si="135"/>
        <v>500</v>
      </c>
    </row>
    <row r="610" spans="1:23" ht="26.45" customHeight="1" x14ac:dyDescent="0.25">
      <c r="A610" s="68" t="s">
        <v>1109</v>
      </c>
      <c r="B610" s="55" t="s">
        <v>379</v>
      </c>
      <c r="C610" s="72" t="s">
        <v>1140</v>
      </c>
      <c r="D610" s="3"/>
      <c r="E610" s="3" t="s">
        <v>382</v>
      </c>
      <c r="F610" s="14" t="s">
        <v>383</v>
      </c>
      <c r="G610" s="37">
        <v>1</v>
      </c>
      <c r="H610" s="8"/>
      <c r="I610" s="110"/>
      <c r="J610" s="110"/>
      <c r="K610" s="110"/>
      <c r="L610" s="110"/>
      <c r="M610" s="110"/>
      <c r="N610" s="110"/>
      <c r="O610" s="110"/>
      <c r="P610" s="110"/>
      <c r="Q610" s="110"/>
      <c r="R610" s="116"/>
      <c r="S610" s="116"/>
      <c r="T610" s="116"/>
      <c r="U610" s="116"/>
      <c r="V610" s="116"/>
      <c r="W610" s="116">
        <f t="shared" si="135"/>
        <v>0</v>
      </c>
    </row>
    <row r="611" spans="1:23" ht="39.6" customHeight="1" x14ac:dyDescent="0.25">
      <c r="A611" s="68" t="s">
        <v>1109</v>
      </c>
      <c r="B611" s="55" t="s">
        <v>379</v>
      </c>
      <c r="C611" s="72" t="s">
        <v>1140</v>
      </c>
      <c r="D611" s="3"/>
      <c r="E611" s="57" t="s">
        <v>384</v>
      </c>
      <c r="F611" s="57" t="s">
        <v>385</v>
      </c>
      <c r="G611" s="73">
        <v>0</v>
      </c>
      <c r="H611" s="8"/>
      <c r="I611" s="110"/>
      <c r="J611" s="110"/>
      <c r="K611" s="110"/>
      <c r="L611" s="110"/>
      <c r="M611" s="110"/>
      <c r="N611" s="110"/>
      <c r="O611" s="110"/>
      <c r="P611" s="110"/>
      <c r="Q611" s="110"/>
      <c r="R611" s="116"/>
      <c r="S611" s="116"/>
      <c r="T611" s="116"/>
      <c r="U611" s="116"/>
      <c r="V611" s="116"/>
      <c r="W611" s="116">
        <f t="shared" si="135"/>
        <v>0</v>
      </c>
    </row>
    <row r="612" spans="1:23" ht="39.6" customHeight="1" x14ac:dyDescent="0.25">
      <c r="A612" s="68" t="s">
        <v>1109</v>
      </c>
      <c r="B612" s="55" t="s">
        <v>379</v>
      </c>
      <c r="C612" s="72" t="s">
        <v>1140</v>
      </c>
      <c r="D612" s="3"/>
      <c r="E612" s="3" t="s">
        <v>731</v>
      </c>
      <c r="F612" s="3" t="s">
        <v>386</v>
      </c>
      <c r="G612" s="73">
        <v>1</v>
      </c>
      <c r="H612" s="8"/>
      <c r="I612" s="110"/>
      <c r="J612" s="110"/>
      <c r="K612" s="110"/>
      <c r="L612" s="110">
        <v>500</v>
      </c>
      <c r="M612" s="110"/>
      <c r="N612" s="110"/>
      <c r="O612" s="110"/>
      <c r="P612" s="110"/>
      <c r="Q612" s="110"/>
      <c r="R612" s="116"/>
      <c r="S612" s="116"/>
      <c r="T612" s="116"/>
      <c r="U612" s="116"/>
      <c r="V612" s="116"/>
      <c r="W612" s="116">
        <f t="shared" si="135"/>
        <v>500</v>
      </c>
    </row>
    <row r="613" spans="1:23" ht="39.6" customHeight="1" x14ac:dyDescent="0.25">
      <c r="A613" s="68" t="s">
        <v>1109</v>
      </c>
      <c r="B613" s="55" t="s">
        <v>379</v>
      </c>
      <c r="C613" s="72" t="s">
        <v>1140</v>
      </c>
      <c r="D613" s="3"/>
      <c r="E613" s="3" t="s">
        <v>732</v>
      </c>
      <c r="F613" s="3" t="s">
        <v>387</v>
      </c>
      <c r="G613" s="73">
        <v>4</v>
      </c>
      <c r="H613" s="8"/>
      <c r="I613" s="110"/>
      <c r="J613" s="110"/>
      <c r="K613" s="110"/>
      <c r="L613" s="110">
        <v>4000</v>
      </c>
      <c r="M613" s="110"/>
      <c r="N613" s="110"/>
      <c r="O613" s="110"/>
      <c r="P613" s="110"/>
      <c r="Q613" s="110"/>
      <c r="R613" s="116"/>
      <c r="S613" s="116"/>
      <c r="T613" s="116"/>
      <c r="U613" s="116"/>
      <c r="V613" s="116"/>
      <c r="W613" s="116">
        <f t="shared" si="135"/>
        <v>4000</v>
      </c>
    </row>
    <row r="614" spans="1:23" ht="52.9" customHeight="1" x14ac:dyDescent="0.25">
      <c r="A614" s="68" t="s">
        <v>1109</v>
      </c>
      <c r="B614" s="55" t="s">
        <v>379</v>
      </c>
      <c r="C614" s="72" t="s">
        <v>1140</v>
      </c>
      <c r="D614" s="3"/>
      <c r="E614" s="3" t="s">
        <v>388</v>
      </c>
      <c r="F614" s="3" t="s">
        <v>389</v>
      </c>
      <c r="G614" s="73">
        <v>1</v>
      </c>
      <c r="H614" s="8"/>
      <c r="I614" s="110"/>
      <c r="J614" s="110"/>
      <c r="K614" s="110"/>
      <c r="L614" s="110">
        <f>63500+4500</f>
        <v>68000</v>
      </c>
      <c r="M614" s="110"/>
      <c r="N614" s="110"/>
      <c r="O614" s="110"/>
      <c r="P614" s="110"/>
      <c r="Q614" s="110"/>
      <c r="R614" s="116"/>
      <c r="S614" s="116">
        <v>18000</v>
      </c>
      <c r="T614" s="116"/>
      <c r="U614" s="116"/>
      <c r="V614" s="116"/>
      <c r="W614" s="116">
        <f t="shared" si="135"/>
        <v>86000</v>
      </c>
    </row>
    <row r="615" spans="1:23" ht="66" customHeight="1" x14ac:dyDescent="0.25">
      <c r="A615" s="68" t="s">
        <v>1109</v>
      </c>
      <c r="B615" s="55" t="s">
        <v>379</v>
      </c>
      <c r="C615" s="72" t="s">
        <v>1140</v>
      </c>
      <c r="D615" s="3"/>
      <c r="E615" s="57" t="s">
        <v>390</v>
      </c>
      <c r="F615" s="57" t="s">
        <v>391</v>
      </c>
      <c r="G615" s="73">
        <v>50</v>
      </c>
      <c r="H615" s="8"/>
      <c r="I615" s="110"/>
      <c r="J615" s="110"/>
      <c r="K615" s="110"/>
      <c r="L615" s="110">
        <v>500</v>
      </c>
      <c r="M615" s="110"/>
      <c r="N615" s="110"/>
      <c r="O615" s="110"/>
      <c r="P615" s="110"/>
      <c r="Q615" s="110"/>
      <c r="R615" s="116"/>
      <c r="S615" s="116"/>
      <c r="T615" s="116"/>
      <c r="U615" s="116"/>
      <c r="V615" s="116"/>
      <c r="W615" s="116">
        <f t="shared" si="135"/>
        <v>500</v>
      </c>
    </row>
    <row r="616" spans="1:23" ht="39.6" customHeight="1" x14ac:dyDescent="0.25">
      <c r="A616" s="68" t="s">
        <v>1109</v>
      </c>
      <c r="B616" s="55" t="s">
        <v>379</v>
      </c>
      <c r="C616" s="72" t="s">
        <v>1140</v>
      </c>
      <c r="D616" s="3"/>
      <c r="E616" s="57" t="s">
        <v>393</v>
      </c>
      <c r="F616" s="57" t="s">
        <v>394</v>
      </c>
      <c r="G616" s="73">
        <v>0</v>
      </c>
      <c r="H616" s="8"/>
      <c r="I616" s="110"/>
      <c r="J616" s="110"/>
      <c r="K616" s="110"/>
      <c r="L616" s="110"/>
      <c r="M616" s="110"/>
      <c r="N616" s="110"/>
      <c r="O616" s="110"/>
      <c r="P616" s="110"/>
      <c r="Q616" s="110"/>
      <c r="R616" s="116"/>
      <c r="S616" s="116"/>
      <c r="T616" s="116"/>
      <c r="U616" s="116"/>
      <c r="V616" s="116"/>
      <c r="W616" s="116">
        <f t="shared" si="135"/>
        <v>0</v>
      </c>
    </row>
    <row r="617" spans="1:23" ht="26.45" customHeight="1" x14ac:dyDescent="0.25">
      <c r="A617" s="68" t="s">
        <v>1109</v>
      </c>
      <c r="B617" s="55" t="s">
        <v>379</v>
      </c>
      <c r="C617" s="72" t="s">
        <v>1140</v>
      </c>
      <c r="D617" s="3"/>
      <c r="E617" s="57" t="s">
        <v>733</v>
      </c>
      <c r="F617" s="57" t="s">
        <v>392</v>
      </c>
      <c r="G617" s="73">
        <v>95</v>
      </c>
      <c r="H617" s="8"/>
      <c r="I617" s="110"/>
      <c r="J617" s="110"/>
      <c r="K617" s="110"/>
      <c r="L617" s="110"/>
      <c r="M617" s="110"/>
      <c r="N617" s="110"/>
      <c r="O617" s="110"/>
      <c r="P617" s="110"/>
      <c r="Q617" s="110"/>
      <c r="R617" s="116"/>
      <c r="S617" s="116">
        <v>500</v>
      </c>
      <c r="T617" s="116"/>
      <c r="U617" s="116"/>
      <c r="V617" s="116"/>
      <c r="W617" s="116">
        <f t="shared" si="135"/>
        <v>500</v>
      </c>
    </row>
    <row r="618" spans="1:23" ht="52.9" customHeight="1" x14ac:dyDescent="0.25">
      <c r="A618" s="68" t="s">
        <v>1109</v>
      </c>
      <c r="B618" s="55" t="s">
        <v>379</v>
      </c>
      <c r="C618" s="72" t="s">
        <v>1140</v>
      </c>
      <c r="D618" s="3"/>
      <c r="E618" s="57" t="s">
        <v>1123</v>
      </c>
      <c r="F618" s="57" t="s">
        <v>395</v>
      </c>
      <c r="G618" s="73">
        <v>1</v>
      </c>
      <c r="H618" s="8"/>
      <c r="I618" s="110"/>
      <c r="J618" s="110"/>
      <c r="K618" s="110"/>
      <c r="L618" s="133">
        <v>10000</v>
      </c>
      <c r="M618" s="110"/>
      <c r="N618" s="110"/>
      <c r="O618" s="110"/>
      <c r="P618" s="110"/>
      <c r="Q618" s="110"/>
      <c r="R618" s="116"/>
      <c r="S618" s="116"/>
      <c r="T618" s="116"/>
      <c r="U618" s="116"/>
      <c r="V618" s="116"/>
      <c r="W618" s="116">
        <f t="shared" si="135"/>
        <v>10000</v>
      </c>
    </row>
    <row r="619" spans="1:23" ht="92.45" customHeight="1" x14ac:dyDescent="0.25">
      <c r="A619" s="68" t="s">
        <v>1109</v>
      </c>
      <c r="B619" s="55" t="s">
        <v>379</v>
      </c>
      <c r="C619" s="72" t="s">
        <v>1141</v>
      </c>
      <c r="D619" s="3" t="s">
        <v>1194</v>
      </c>
      <c r="E619" s="57" t="s">
        <v>814</v>
      </c>
      <c r="F619" s="57" t="s">
        <v>396</v>
      </c>
      <c r="G619" s="73">
        <v>1</v>
      </c>
      <c r="H619" s="8"/>
      <c r="I619" s="110"/>
      <c r="J619" s="110"/>
      <c r="K619" s="110"/>
      <c r="L619" s="110"/>
      <c r="M619" s="110"/>
      <c r="N619" s="110"/>
      <c r="O619" s="110"/>
      <c r="P619" s="110"/>
      <c r="Q619" s="110"/>
      <c r="R619" s="116"/>
      <c r="S619" s="116"/>
      <c r="T619" s="116"/>
      <c r="U619" s="116"/>
      <c r="V619" s="116"/>
      <c r="W619" s="116">
        <f t="shared" si="135"/>
        <v>0</v>
      </c>
    </row>
    <row r="620" spans="1:23" ht="52.9" customHeight="1" x14ac:dyDescent="0.25">
      <c r="A620" s="68" t="s">
        <v>1109</v>
      </c>
      <c r="B620" s="55" t="s">
        <v>379</v>
      </c>
      <c r="C620" s="72" t="s">
        <v>1140</v>
      </c>
      <c r="D620" s="3"/>
      <c r="E620" s="57" t="s">
        <v>734</v>
      </c>
      <c r="F620" s="57" t="s">
        <v>735</v>
      </c>
      <c r="G620" s="73">
        <v>1</v>
      </c>
      <c r="H620" s="8"/>
      <c r="I620" s="110"/>
      <c r="J620" s="110"/>
      <c r="K620" s="110"/>
      <c r="L620" s="133">
        <v>712290</v>
      </c>
      <c r="M620" s="110"/>
      <c r="N620" s="110"/>
      <c r="O620" s="110"/>
      <c r="P620" s="110"/>
      <c r="Q620" s="110"/>
      <c r="R620" s="116"/>
      <c r="S620" s="116">
        <v>236507.23</v>
      </c>
      <c r="T620" s="116"/>
      <c r="U620" s="116"/>
      <c r="V620" s="116"/>
      <c r="W620" s="116">
        <f>+H620+I620+J620+K620+L620+M620+N620+O620+P620+Q620+R620+S620+T620+U620+V620</f>
        <v>948797.23</v>
      </c>
    </row>
    <row r="621" spans="1:23" ht="39.6" customHeight="1" x14ac:dyDescent="0.25">
      <c r="A621" s="68" t="s">
        <v>1109</v>
      </c>
      <c r="B621" s="55" t="s">
        <v>379</v>
      </c>
      <c r="C621" s="72" t="s">
        <v>1141</v>
      </c>
      <c r="D621" s="3" t="s">
        <v>1194</v>
      </c>
      <c r="E621" s="57" t="s">
        <v>736</v>
      </c>
      <c r="F621" s="57" t="s">
        <v>397</v>
      </c>
      <c r="G621" s="73">
        <v>1</v>
      </c>
      <c r="H621" s="8"/>
      <c r="I621" s="110"/>
      <c r="J621" s="110"/>
      <c r="K621" s="110"/>
      <c r="L621" s="133">
        <v>80000</v>
      </c>
      <c r="M621" s="110"/>
      <c r="N621" s="110"/>
      <c r="O621" s="110"/>
      <c r="P621" s="110"/>
      <c r="Q621" s="110"/>
      <c r="R621" s="116"/>
      <c r="S621" s="116"/>
      <c r="T621" s="116"/>
      <c r="U621" s="116"/>
      <c r="V621" s="116"/>
      <c r="W621" s="116">
        <f t="shared" si="135"/>
        <v>80000</v>
      </c>
    </row>
    <row r="622" spans="1:23" ht="51" x14ac:dyDescent="0.25">
      <c r="A622" s="63"/>
      <c r="B622" s="25" t="s">
        <v>815</v>
      </c>
      <c r="C622" s="26"/>
      <c r="D622" s="26"/>
      <c r="E622" s="59"/>
      <c r="F622" s="26"/>
      <c r="G622" s="26"/>
      <c r="H622" s="27">
        <f>+H624</f>
        <v>0</v>
      </c>
      <c r="I622" s="107">
        <f t="shared" ref="I622:W622" si="136">+I624</f>
        <v>0</v>
      </c>
      <c r="J622" s="107">
        <f t="shared" si="136"/>
        <v>0</v>
      </c>
      <c r="K622" s="107">
        <f t="shared" si="136"/>
        <v>0</v>
      </c>
      <c r="L622" s="107">
        <f t="shared" si="136"/>
        <v>20000</v>
      </c>
      <c r="M622" s="107">
        <f t="shared" si="136"/>
        <v>0</v>
      </c>
      <c r="N622" s="107">
        <f t="shared" si="136"/>
        <v>0</v>
      </c>
      <c r="O622" s="107">
        <f t="shared" si="136"/>
        <v>0</v>
      </c>
      <c r="P622" s="107">
        <f t="shared" si="136"/>
        <v>0</v>
      </c>
      <c r="Q622" s="107">
        <f t="shared" si="136"/>
        <v>0</v>
      </c>
      <c r="R622" s="107">
        <f t="shared" si="136"/>
        <v>0</v>
      </c>
      <c r="S622" s="107">
        <f t="shared" si="136"/>
        <v>60000</v>
      </c>
      <c r="T622" s="107">
        <f t="shared" si="136"/>
        <v>0</v>
      </c>
      <c r="U622" s="107">
        <f t="shared" si="136"/>
        <v>0</v>
      </c>
      <c r="V622" s="107">
        <f t="shared" si="136"/>
        <v>0</v>
      </c>
      <c r="W622" s="107">
        <f t="shared" si="136"/>
        <v>80000</v>
      </c>
    </row>
    <row r="623" spans="1:23" x14ac:dyDescent="0.25">
      <c r="A623" s="63"/>
      <c r="B623" s="80" t="s">
        <v>1190</v>
      </c>
      <c r="C623" s="81"/>
      <c r="D623" s="81"/>
      <c r="E623" s="82"/>
      <c r="F623" s="81"/>
      <c r="G623" s="81"/>
      <c r="H623" s="83"/>
      <c r="I623" s="108"/>
      <c r="J623" s="108"/>
      <c r="K623" s="108"/>
      <c r="L623" s="108"/>
      <c r="M623" s="108"/>
      <c r="N623" s="108"/>
      <c r="O623" s="108"/>
      <c r="P623" s="108"/>
      <c r="Q623" s="108"/>
      <c r="R623" s="108"/>
      <c r="S623" s="108"/>
      <c r="T623" s="108"/>
      <c r="U623" s="108"/>
      <c r="V623" s="108"/>
      <c r="W623" s="108"/>
    </row>
    <row r="624" spans="1:23" ht="51" x14ac:dyDescent="0.25">
      <c r="A624" s="63"/>
      <c r="B624" s="28" t="s">
        <v>815</v>
      </c>
      <c r="C624" s="29"/>
      <c r="D624" s="29"/>
      <c r="E624" s="60"/>
      <c r="F624" s="29"/>
      <c r="G624" s="29"/>
      <c r="H624" s="30">
        <f t="shared" ref="H624" si="137">SUBTOTAL(9,H625:H635)</f>
        <v>0</v>
      </c>
      <c r="I624" s="117">
        <f t="shared" ref="I624:V624" si="138">SUBTOTAL(9,I625:I635)</f>
        <v>0</v>
      </c>
      <c r="J624" s="117">
        <f t="shared" si="138"/>
        <v>0</v>
      </c>
      <c r="K624" s="117">
        <f t="shared" si="138"/>
        <v>0</v>
      </c>
      <c r="L624" s="117">
        <f t="shared" si="138"/>
        <v>20000</v>
      </c>
      <c r="M624" s="117">
        <f t="shared" si="138"/>
        <v>0</v>
      </c>
      <c r="N624" s="117">
        <f t="shared" si="138"/>
        <v>0</v>
      </c>
      <c r="O624" s="117">
        <f t="shared" si="138"/>
        <v>0</v>
      </c>
      <c r="P624" s="117">
        <f t="shared" si="138"/>
        <v>0</v>
      </c>
      <c r="Q624" s="117">
        <f t="shared" si="138"/>
        <v>0</v>
      </c>
      <c r="R624" s="117">
        <f t="shared" si="138"/>
        <v>0</v>
      </c>
      <c r="S624" s="117">
        <f t="shared" si="138"/>
        <v>60000</v>
      </c>
      <c r="T624" s="117">
        <f t="shared" si="138"/>
        <v>0</v>
      </c>
      <c r="U624" s="117">
        <f t="shared" si="138"/>
        <v>0</v>
      </c>
      <c r="V624" s="117">
        <f t="shared" si="138"/>
        <v>0</v>
      </c>
      <c r="W624" s="117">
        <f t="shared" ref="W624:W635" si="139">+H624+I624+J624+K624+L624+M624+N624+O624+P624+Q624+R624+S624+T624+U624+V624</f>
        <v>80000</v>
      </c>
    </row>
    <row r="625" spans="1:23" ht="24" customHeight="1" x14ac:dyDescent="0.25">
      <c r="A625" s="68" t="s">
        <v>1108</v>
      </c>
      <c r="B625" s="55" t="s">
        <v>815</v>
      </c>
      <c r="C625" s="72" t="s">
        <v>1142</v>
      </c>
      <c r="D625" s="3"/>
      <c r="E625" s="51" t="s">
        <v>398</v>
      </c>
      <c r="F625" s="3" t="s">
        <v>399</v>
      </c>
      <c r="G625" s="73">
        <v>25</v>
      </c>
      <c r="H625" s="8"/>
      <c r="I625" s="110"/>
      <c r="J625" s="110"/>
      <c r="K625" s="110"/>
      <c r="L625" s="110"/>
      <c r="M625" s="110"/>
      <c r="N625" s="110"/>
      <c r="O625" s="110"/>
      <c r="P625" s="110"/>
      <c r="Q625" s="110"/>
      <c r="R625" s="116"/>
      <c r="S625" s="110">
        <v>30000</v>
      </c>
      <c r="T625" s="116"/>
      <c r="U625" s="116"/>
      <c r="V625" s="116"/>
      <c r="W625" s="116">
        <f t="shared" si="139"/>
        <v>30000</v>
      </c>
    </row>
    <row r="626" spans="1:23" ht="66" customHeight="1" x14ac:dyDescent="0.25">
      <c r="A626" s="68" t="s">
        <v>1108</v>
      </c>
      <c r="B626" s="55" t="s">
        <v>815</v>
      </c>
      <c r="C626" s="72" t="s">
        <v>1142</v>
      </c>
      <c r="D626" s="3"/>
      <c r="E626" s="51" t="s">
        <v>400</v>
      </c>
      <c r="F626" s="3" t="s">
        <v>401</v>
      </c>
      <c r="G626" s="73">
        <v>0</v>
      </c>
      <c r="H626" s="8"/>
      <c r="I626" s="110"/>
      <c r="J626" s="110"/>
      <c r="K626" s="110"/>
      <c r="L626" s="110"/>
      <c r="M626" s="110"/>
      <c r="N626" s="110"/>
      <c r="O626" s="110"/>
      <c r="P626" s="110"/>
      <c r="Q626" s="110"/>
      <c r="R626" s="116"/>
      <c r="S626" s="116"/>
      <c r="T626" s="116"/>
      <c r="U626" s="116"/>
      <c r="V626" s="116"/>
      <c r="W626" s="116">
        <f t="shared" si="139"/>
        <v>0</v>
      </c>
    </row>
    <row r="627" spans="1:23" ht="39.6" customHeight="1" x14ac:dyDescent="0.25">
      <c r="A627" s="68" t="s">
        <v>1108</v>
      </c>
      <c r="B627" s="55" t="s">
        <v>815</v>
      </c>
      <c r="C627" s="72" t="s">
        <v>1142</v>
      </c>
      <c r="D627" s="3"/>
      <c r="E627" s="51" t="s">
        <v>402</v>
      </c>
      <c r="F627" s="3" t="s">
        <v>816</v>
      </c>
      <c r="G627" s="73">
        <v>50</v>
      </c>
      <c r="H627" s="8"/>
      <c r="I627" s="110"/>
      <c r="J627" s="110"/>
      <c r="K627" s="110"/>
      <c r="L627" s="110">
        <v>4000</v>
      </c>
      <c r="M627" s="110"/>
      <c r="N627" s="110"/>
      <c r="O627" s="110"/>
      <c r="P627" s="110"/>
      <c r="Q627" s="110"/>
      <c r="R627" s="116"/>
      <c r="S627" s="116"/>
      <c r="T627" s="116"/>
      <c r="U627" s="116"/>
      <c r="V627" s="116"/>
      <c r="W627" s="116">
        <f t="shared" si="139"/>
        <v>4000</v>
      </c>
    </row>
    <row r="628" spans="1:23" ht="66" customHeight="1" x14ac:dyDescent="0.25">
      <c r="A628" s="68" t="s">
        <v>1108</v>
      </c>
      <c r="B628" s="55" t="s">
        <v>815</v>
      </c>
      <c r="C628" s="72" t="s">
        <v>1142</v>
      </c>
      <c r="D628" s="3"/>
      <c r="E628" s="51" t="s">
        <v>403</v>
      </c>
      <c r="F628" s="3" t="s">
        <v>15</v>
      </c>
      <c r="G628" s="73">
        <v>2</v>
      </c>
      <c r="H628" s="8"/>
      <c r="I628" s="110"/>
      <c r="J628" s="110"/>
      <c r="K628" s="110"/>
      <c r="L628" s="110"/>
      <c r="M628" s="110"/>
      <c r="N628" s="110"/>
      <c r="O628" s="110"/>
      <c r="P628" s="110"/>
      <c r="Q628" s="110"/>
      <c r="R628" s="116"/>
      <c r="S628" s="116">
        <v>15000</v>
      </c>
      <c r="T628" s="116"/>
      <c r="U628" s="116"/>
      <c r="V628" s="116"/>
      <c r="W628" s="116">
        <f t="shared" si="139"/>
        <v>15000</v>
      </c>
    </row>
    <row r="629" spans="1:23" ht="79.150000000000006" customHeight="1" x14ac:dyDescent="0.25">
      <c r="A629" s="68" t="s">
        <v>1108</v>
      </c>
      <c r="B629" s="55" t="s">
        <v>815</v>
      </c>
      <c r="C629" s="72" t="s">
        <v>1142</v>
      </c>
      <c r="D629" s="3"/>
      <c r="E629" s="51" t="s">
        <v>1122</v>
      </c>
      <c r="F629" s="3" t="s">
        <v>39</v>
      </c>
      <c r="G629" s="73">
        <v>1</v>
      </c>
      <c r="H629" s="8"/>
      <c r="I629" s="110"/>
      <c r="J629" s="110"/>
      <c r="K629" s="110"/>
      <c r="L629" s="110">
        <v>6000</v>
      </c>
      <c r="M629" s="110"/>
      <c r="N629" s="110"/>
      <c r="O629" s="110"/>
      <c r="P629" s="110"/>
      <c r="Q629" s="110"/>
      <c r="R629" s="116"/>
      <c r="S629" s="116"/>
      <c r="T629" s="116"/>
      <c r="U629" s="116"/>
      <c r="V629" s="116"/>
      <c r="W629" s="116">
        <f t="shared" si="139"/>
        <v>6000</v>
      </c>
    </row>
    <row r="630" spans="1:23" ht="39.6" customHeight="1" x14ac:dyDescent="0.25">
      <c r="A630" s="68" t="s">
        <v>1108</v>
      </c>
      <c r="B630" s="55" t="s">
        <v>815</v>
      </c>
      <c r="C630" s="72" t="s">
        <v>1142</v>
      </c>
      <c r="D630" s="3"/>
      <c r="E630" s="51" t="s">
        <v>404</v>
      </c>
      <c r="F630" s="3" t="s">
        <v>142</v>
      </c>
      <c r="G630" s="73">
        <v>1</v>
      </c>
      <c r="H630" s="5"/>
      <c r="I630" s="118"/>
      <c r="J630" s="118"/>
      <c r="K630" s="118"/>
      <c r="L630" s="118">
        <v>3000</v>
      </c>
      <c r="M630" s="118"/>
      <c r="N630" s="118"/>
      <c r="O630" s="118"/>
      <c r="P630" s="118"/>
      <c r="Q630" s="118"/>
      <c r="R630" s="116"/>
      <c r="S630" s="116">
        <v>15000</v>
      </c>
      <c r="T630" s="116"/>
      <c r="U630" s="116"/>
      <c r="V630" s="116"/>
      <c r="W630" s="116">
        <f t="shared" si="139"/>
        <v>18000</v>
      </c>
    </row>
    <row r="631" spans="1:23" ht="39.6" customHeight="1" x14ac:dyDescent="0.25">
      <c r="A631" s="68" t="s">
        <v>1108</v>
      </c>
      <c r="B631" s="55" t="s">
        <v>815</v>
      </c>
      <c r="C631" s="72" t="s">
        <v>1142</v>
      </c>
      <c r="D631" s="3"/>
      <c r="E631" s="51" t="s">
        <v>405</v>
      </c>
      <c r="F631" s="3" t="s">
        <v>406</v>
      </c>
      <c r="G631" s="73">
        <v>1</v>
      </c>
      <c r="H631" s="8"/>
      <c r="I631" s="110"/>
      <c r="J631" s="110"/>
      <c r="K631" s="110"/>
      <c r="L631" s="110">
        <v>3000</v>
      </c>
      <c r="M631" s="110"/>
      <c r="N631" s="110"/>
      <c r="O631" s="110"/>
      <c r="P631" s="110"/>
      <c r="Q631" s="110"/>
      <c r="R631" s="116"/>
      <c r="S631" s="116"/>
      <c r="T631" s="116"/>
      <c r="U631" s="116"/>
      <c r="V631" s="116"/>
      <c r="W631" s="116">
        <f t="shared" si="139"/>
        <v>3000</v>
      </c>
    </row>
    <row r="632" spans="1:23" ht="39.6" customHeight="1" x14ac:dyDescent="0.25">
      <c r="A632" s="68" t="s">
        <v>1108</v>
      </c>
      <c r="B632" s="55" t="s">
        <v>815</v>
      </c>
      <c r="C632" s="72" t="s">
        <v>1142</v>
      </c>
      <c r="D632" s="3"/>
      <c r="E632" s="51" t="s">
        <v>407</v>
      </c>
      <c r="F632" s="3" t="s">
        <v>408</v>
      </c>
      <c r="G632" s="73">
        <v>0</v>
      </c>
      <c r="H632" s="5"/>
      <c r="I632" s="118"/>
      <c r="J632" s="118"/>
      <c r="K632" s="118"/>
      <c r="L632" s="118"/>
      <c r="M632" s="118"/>
      <c r="N632" s="118"/>
      <c r="O632" s="118"/>
      <c r="P632" s="118"/>
      <c r="Q632" s="118"/>
      <c r="R632" s="116"/>
      <c r="S632" s="116"/>
      <c r="T632" s="116"/>
      <c r="U632" s="116"/>
      <c r="V632" s="116"/>
      <c r="W632" s="116">
        <f t="shared" si="139"/>
        <v>0</v>
      </c>
    </row>
    <row r="633" spans="1:23" ht="79.150000000000006" customHeight="1" x14ac:dyDescent="0.25">
      <c r="A633" s="68" t="s">
        <v>1108</v>
      </c>
      <c r="B633" s="55" t="s">
        <v>815</v>
      </c>
      <c r="C633" s="72" t="s">
        <v>1142</v>
      </c>
      <c r="D633" s="3"/>
      <c r="E633" s="51" t="s">
        <v>1086</v>
      </c>
      <c r="F633" s="3" t="s">
        <v>409</v>
      </c>
      <c r="G633" s="73">
        <v>1</v>
      </c>
      <c r="H633" s="8"/>
      <c r="I633" s="110"/>
      <c r="J633" s="110"/>
      <c r="K633" s="110"/>
      <c r="L633" s="110">
        <v>3000</v>
      </c>
      <c r="M633" s="110"/>
      <c r="N633" s="110"/>
      <c r="O633" s="110"/>
      <c r="P633" s="110"/>
      <c r="Q633" s="110"/>
      <c r="R633" s="116"/>
      <c r="S633" s="116"/>
      <c r="T633" s="116"/>
      <c r="U633" s="116"/>
      <c r="V633" s="116"/>
      <c r="W633" s="116">
        <f t="shared" si="139"/>
        <v>3000</v>
      </c>
    </row>
    <row r="634" spans="1:23" ht="52.9" customHeight="1" x14ac:dyDescent="0.25">
      <c r="A634" s="68" t="s">
        <v>1108</v>
      </c>
      <c r="B634" s="55" t="s">
        <v>815</v>
      </c>
      <c r="C634" s="72" t="s">
        <v>1142</v>
      </c>
      <c r="D634" s="3"/>
      <c r="E634" s="51" t="s">
        <v>817</v>
      </c>
      <c r="F634" s="3" t="s">
        <v>818</v>
      </c>
      <c r="G634" s="73">
        <v>0</v>
      </c>
      <c r="H634" s="8"/>
      <c r="I634" s="110"/>
      <c r="J634" s="110"/>
      <c r="K634" s="110"/>
      <c r="L634" s="110"/>
      <c r="M634" s="110"/>
      <c r="N634" s="110"/>
      <c r="O634" s="110"/>
      <c r="P634" s="110"/>
      <c r="Q634" s="110"/>
      <c r="R634" s="116"/>
      <c r="S634" s="116"/>
      <c r="T634" s="116"/>
      <c r="U634" s="116"/>
      <c r="V634" s="116"/>
      <c r="W634" s="116">
        <f t="shared" si="139"/>
        <v>0</v>
      </c>
    </row>
    <row r="635" spans="1:23" ht="39.6" customHeight="1" x14ac:dyDescent="0.25">
      <c r="A635" s="68" t="s">
        <v>1108</v>
      </c>
      <c r="B635" s="55" t="s">
        <v>815</v>
      </c>
      <c r="C635" s="72" t="s">
        <v>1142</v>
      </c>
      <c r="D635" s="3"/>
      <c r="E635" s="51" t="s">
        <v>1087</v>
      </c>
      <c r="F635" s="3" t="s">
        <v>410</v>
      </c>
      <c r="G635" s="73">
        <v>75</v>
      </c>
      <c r="H635" s="8"/>
      <c r="I635" s="110"/>
      <c r="J635" s="110"/>
      <c r="K635" s="110"/>
      <c r="L635" s="110">
        <v>1000</v>
      </c>
      <c r="M635" s="110"/>
      <c r="N635" s="110"/>
      <c r="O635" s="110"/>
      <c r="P635" s="110"/>
      <c r="Q635" s="110"/>
      <c r="R635" s="116"/>
      <c r="S635" s="116"/>
      <c r="T635" s="116"/>
      <c r="U635" s="116"/>
      <c r="V635" s="116"/>
      <c r="W635" s="116">
        <f t="shared" si="139"/>
        <v>1000</v>
      </c>
    </row>
    <row r="636" spans="1:23" ht="24.95" customHeight="1" x14ac:dyDescent="0.25">
      <c r="A636" s="63"/>
      <c r="B636" s="25" t="s">
        <v>428</v>
      </c>
      <c r="C636" s="26"/>
      <c r="D636" s="26"/>
      <c r="E636" s="59"/>
      <c r="F636" s="26"/>
      <c r="G636" s="26"/>
      <c r="H636" s="27">
        <f t="shared" ref="H636" si="140">+H638+H654+H659+H671</f>
        <v>0</v>
      </c>
      <c r="I636" s="107">
        <f t="shared" ref="I636:W636" si="141">+I638+I654+I659+I671</f>
        <v>0</v>
      </c>
      <c r="J636" s="107">
        <f t="shared" si="141"/>
        <v>0</v>
      </c>
      <c r="K636" s="107">
        <f t="shared" si="141"/>
        <v>0</v>
      </c>
      <c r="L636" s="107">
        <f t="shared" si="141"/>
        <v>890000</v>
      </c>
      <c r="M636" s="107">
        <f t="shared" si="141"/>
        <v>0</v>
      </c>
      <c r="N636" s="107">
        <f t="shared" si="141"/>
        <v>0</v>
      </c>
      <c r="O636" s="107">
        <f t="shared" si="141"/>
        <v>0</v>
      </c>
      <c r="P636" s="107">
        <f t="shared" si="141"/>
        <v>0</v>
      </c>
      <c r="Q636" s="107">
        <f t="shared" si="141"/>
        <v>0</v>
      </c>
      <c r="R636" s="107">
        <f t="shared" si="141"/>
        <v>0</v>
      </c>
      <c r="S636" s="107">
        <f t="shared" si="141"/>
        <v>133000</v>
      </c>
      <c r="T636" s="107">
        <f t="shared" si="141"/>
        <v>0</v>
      </c>
      <c r="U636" s="107">
        <f t="shared" si="141"/>
        <v>0</v>
      </c>
      <c r="V636" s="107">
        <f t="shared" si="141"/>
        <v>0</v>
      </c>
      <c r="W636" s="107">
        <f t="shared" si="141"/>
        <v>1023000</v>
      </c>
    </row>
    <row r="637" spans="1:23" x14ac:dyDescent="0.25">
      <c r="A637" s="63"/>
      <c r="B637" s="80" t="s">
        <v>1191</v>
      </c>
      <c r="C637" s="81"/>
      <c r="D637" s="81"/>
      <c r="E637" s="82"/>
      <c r="F637" s="81"/>
      <c r="G637" s="81"/>
      <c r="H637" s="83"/>
      <c r="I637" s="108"/>
      <c r="J637" s="108"/>
      <c r="K637" s="108"/>
      <c r="L637" s="108"/>
      <c r="M637" s="108"/>
      <c r="N637" s="108"/>
      <c r="O637" s="108"/>
      <c r="P637" s="108"/>
      <c r="Q637" s="108"/>
      <c r="R637" s="108"/>
      <c r="S637" s="108"/>
      <c r="T637" s="108"/>
      <c r="U637" s="108"/>
      <c r="V637" s="108"/>
      <c r="W637" s="108"/>
    </row>
    <row r="638" spans="1:23" ht="63.75" x14ac:dyDescent="0.25">
      <c r="A638" s="63"/>
      <c r="B638" s="28" t="s">
        <v>428</v>
      </c>
      <c r="C638" s="29"/>
      <c r="D638" s="29"/>
      <c r="E638" s="60"/>
      <c r="F638" s="29"/>
      <c r="G638" s="29"/>
      <c r="H638" s="30">
        <f>SUBTOTAL(9,H639:H653)</f>
        <v>0</v>
      </c>
      <c r="I638" s="117">
        <f t="shared" ref="I638:V638" si="142">SUBTOTAL(9,I639:I653)</f>
        <v>0</v>
      </c>
      <c r="J638" s="117">
        <f t="shared" si="142"/>
        <v>0</v>
      </c>
      <c r="K638" s="117">
        <f t="shared" si="142"/>
        <v>0</v>
      </c>
      <c r="L638" s="117">
        <f t="shared" si="142"/>
        <v>800000</v>
      </c>
      <c r="M638" s="117">
        <f t="shared" si="142"/>
        <v>0</v>
      </c>
      <c r="N638" s="117">
        <f t="shared" si="142"/>
        <v>0</v>
      </c>
      <c r="O638" s="117">
        <f t="shared" si="142"/>
        <v>0</v>
      </c>
      <c r="P638" s="117">
        <f t="shared" si="142"/>
        <v>0</v>
      </c>
      <c r="Q638" s="117">
        <f t="shared" si="142"/>
        <v>0</v>
      </c>
      <c r="R638" s="117">
        <f t="shared" si="142"/>
        <v>0</v>
      </c>
      <c r="S638" s="117">
        <f t="shared" si="142"/>
        <v>0</v>
      </c>
      <c r="T638" s="117">
        <f t="shared" si="142"/>
        <v>0</v>
      </c>
      <c r="U638" s="117">
        <f t="shared" si="142"/>
        <v>0</v>
      </c>
      <c r="V638" s="117">
        <f t="shared" si="142"/>
        <v>0</v>
      </c>
      <c r="W638" s="117">
        <f t="shared" ref="W638:W677" si="143">+H638+I638+J638+K638+L638+M638+N638+O638+P638+Q638+R638+S638+T638+U638+V638</f>
        <v>800000</v>
      </c>
    </row>
    <row r="639" spans="1:23" ht="39.950000000000003" customHeight="1" x14ac:dyDescent="0.25">
      <c r="A639" s="68" t="s">
        <v>1110</v>
      </c>
      <c r="B639" s="55" t="s">
        <v>428</v>
      </c>
      <c r="C639" s="72" t="s">
        <v>1142</v>
      </c>
      <c r="D639" s="3"/>
      <c r="E639" s="3" t="s">
        <v>411</v>
      </c>
      <c r="F639" s="3" t="s">
        <v>412</v>
      </c>
      <c r="G639" s="73">
        <v>1</v>
      </c>
      <c r="H639" s="31"/>
      <c r="I639" s="120"/>
      <c r="J639" s="120"/>
      <c r="K639" s="120"/>
      <c r="L639" s="120">
        <v>500</v>
      </c>
      <c r="M639" s="120"/>
      <c r="N639" s="120"/>
      <c r="O639" s="120"/>
      <c r="P639" s="120"/>
      <c r="Q639" s="120"/>
      <c r="R639" s="120"/>
      <c r="S639" s="120"/>
      <c r="T639" s="120"/>
      <c r="U639" s="120"/>
      <c r="V639" s="120"/>
      <c r="W639" s="120">
        <f t="shared" si="143"/>
        <v>500</v>
      </c>
    </row>
    <row r="640" spans="1:23" ht="39.6" customHeight="1" x14ac:dyDescent="0.25">
      <c r="A640" s="68" t="s">
        <v>1110</v>
      </c>
      <c r="B640" s="55" t="s">
        <v>428</v>
      </c>
      <c r="C640" s="72" t="s">
        <v>1142</v>
      </c>
      <c r="D640" s="3"/>
      <c r="E640" s="3" t="s">
        <v>413</v>
      </c>
      <c r="F640" s="3" t="s">
        <v>999</v>
      </c>
      <c r="G640" s="73">
        <v>1</v>
      </c>
      <c r="H640" s="31"/>
      <c r="I640" s="120"/>
      <c r="J640" s="120"/>
      <c r="K640" s="120"/>
      <c r="L640" s="120">
        <v>18500</v>
      </c>
      <c r="M640" s="120"/>
      <c r="N640" s="120"/>
      <c r="O640" s="120"/>
      <c r="P640" s="120"/>
      <c r="Q640" s="120"/>
      <c r="R640" s="120"/>
      <c r="S640" s="120"/>
      <c r="T640" s="120"/>
      <c r="U640" s="120"/>
      <c r="V640" s="120"/>
      <c r="W640" s="120">
        <f t="shared" si="143"/>
        <v>18500</v>
      </c>
    </row>
    <row r="641" spans="1:23" ht="39.6" customHeight="1" x14ac:dyDescent="0.25">
      <c r="A641" s="68" t="s">
        <v>1110</v>
      </c>
      <c r="B641" s="55" t="s">
        <v>428</v>
      </c>
      <c r="C641" s="72" t="s">
        <v>1142</v>
      </c>
      <c r="D641" s="3"/>
      <c r="E641" s="3" t="s">
        <v>1121</v>
      </c>
      <c r="F641" s="3" t="s">
        <v>414</v>
      </c>
      <c r="G641" s="73">
        <v>0</v>
      </c>
      <c r="H641" s="31"/>
      <c r="I641" s="120"/>
      <c r="J641" s="120"/>
      <c r="K641" s="120"/>
      <c r="L641" s="120"/>
      <c r="M641" s="120"/>
      <c r="N641" s="120"/>
      <c r="O641" s="120"/>
      <c r="P641" s="120"/>
      <c r="Q641" s="120"/>
      <c r="R641" s="120"/>
      <c r="S641" s="120"/>
      <c r="T641" s="120"/>
      <c r="U641" s="120"/>
      <c r="V641" s="120"/>
      <c r="W641" s="120">
        <f t="shared" si="143"/>
        <v>0</v>
      </c>
    </row>
    <row r="642" spans="1:23" ht="39.6" customHeight="1" x14ac:dyDescent="0.25">
      <c r="A642" s="68" t="s">
        <v>1110</v>
      </c>
      <c r="B642" s="55" t="s">
        <v>428</v>
      </c>
      <c r="C642" s="72" t="s">
        <v>1142</v>
      </c>
      <c r="D642" s="3"/>
      <c r="E642" s="3" t="s">
        <v>415</v>
      </c>
      <c r="F642" s="3" t="s">
        <v>963</v>
      </c>
      <c r="G642" s="73">
        <v>1</v>
      </c>
      <c r="H642" s="31"/>
      <c r="I642" s="120"/>
      <c r="J642" s="120"/>
      <c r="K642" s="120"/>
      <c r="L642" s="120">
        <v>280000</v>
      </c>
      <c r="M642" s="120"/>
      <c r="N642" s="120"/>
      <c r="O642" s="120"/>
      <c r="P642" s="120"/>
      <c r="Q642" s="120"/>
      <c r="R642" s="120"/>
      <c r="S642" s="120"/>
      <c r="T642" s="120"/>
      <c r="U642" s="120"/>
      <c r="V642" s="120"/>
      <c r="W642" s="120">
        <f t="shared" si="143"/>
        <v>280000</v>
      </c>
    </row>
    <row r="643" spans="1:23" ht="39.6" customHeight="1" x14ac:dyDescent="0.25">
      <c r="A643" s="68" t="s">
        <v>1110</v>
      </c>
      <c r="B643" s="55" t="s">
        <v>428</v>
      </c>
      <c r="C643" s="72" t="s">
        <v>1142</v>
      </c>
      <c r="D643" s="3"/>
      <c r="E643" s="57" t="s">
        <v>416</v>
      </c>
      <c r="F643" s="3" t="s">
        <v>417</v>
      </c>
      <c r="G643" s="73">
        <v>1</v>
      </c>
      <c r="H643" s="31"/>
      <c r="I643" s="120"/>
      <c r="J643" s="120"/>
      <c r="K643" s="120"/>
      <c r="L643" s="120">
        <v>205000</v>
      </c>
      <c r="M643" s="120"/>
      <c r="N643" s="120"/>
      <c r="O643" s="120"/>
      <c r="P643" s="120"/>
      <c r="Q643" s="120"/>
      <c r="R643" s="120"/>
      <c r="S643" s="120"/>
      <c r="T643" s="120"/>
      <c r="U643" s="120"/>
      <c r="V643" s="120"/>
      <c r="W643" s="120">
        <f t="shared" si="143"/>
        <v>205000</v>
      </c>
    </row>
    <row r="644" spans="1:23" ht="39.6" customHeight="1" x14ac:dyDescent="0.25">
      <c r="A644" s="68" t="s">
        <v>1110</v>
      </c>
      <c r="B644" s="55" t="s">
        <v>428</v>
      </c>
      <c r="C644" s="72" t="s">
        <v>1142</v>
      </c>
      <c r="D644" s="3"/>
      <c r="E644" s="3" t="s">
        <v>708</v>
      </c>
      <c r="F644" s="14" t="s">
        <v>178</v>
      </c>
      <c r="G644" s="73">
        <v>0</v>
      </c>
      <c r="H644" s="31"/>
      <c r="I644" s="120"/>
      <c r="J644" s="120"/>
      <c r="K644" s="120"/>
      <c r="L644" s="120"/>
      <c r="M644" s="120"/>
      <c r="N644" s="120"/>
      <c r="O644" s="120"/>
      <c r="P644" s="120"/>
      <c r="Q644" s="120"/>
      <c r="R644" s="120"/>
      <c r="S644" s="120"/>
      <c r="T644" s="120"/>
      <c r="U644" s="120"/>
      <c r="V644" s="120"/>
      <c r="W644" s="120">
        <f t="shared" si="143"/>
        <v>0</v>
      </c>
    </row>
    <row r="645" spans="1:23" ht="52.9" customHeight="1" x14ac:dyDescent="0.25">
      <c r="A645" s="68" t="s">
        <v>1110</v>
      </c>
      <c r="B645" s="55" t="s">
        <v>428</v>
      </c>
      <c r="C645" s="72" t="s">
        <v>1142</v>
      </c>
      <c r="D645" s="3"/>
      <c r="E645" s="3" t="s">
        <v>418</v>
      </c>
      <c r="F645" s="3" t="s">
        <v>964</v>
      </c>
      <c r="G645" s="73">
        <v>10</v>
      </c>
      <c r="H645" s="31"/>
      <c r="I645" s="120"/>
      <c r="J645" s="120"/>
      <c r="K645" s="120"/>
      <c r="L645" s="120">
        <v>30000</v>
      </c>
      <c r="M645" s="120"/>
      <c r="N645" s="120"/>
      <c r="O645" s="120"/>
      <c r="P645" s="120"/>
      <c r="Q645" s="120"/>
      <c r="R645" s="120"/>
      <c r="S645" s="120"/>
      <c r="T645" s="120"/>
      <c r="U645" s="120"/>
      <c r="V645" s="120"/>
      <c r="W645" s="120">
        <f t="shared" si="143"/>
        <v>30000</v>
      </c>
    </row>
    <row r="646" spans="1:23" ht="52.9" customHeight="1" x14ac:dyDescent="0.25">
      <c r="A646" s="68" t="s">
        <v>1110</v>
      </c>
      <c r="B646" s="55" t="s">
        <v>428</v>
      </c>
      <c r="C646" s="72" t="s">
        <v>1142</v>
      </c>
      <c r="D646" s="3"/>
      <c r="E646" s="3" t="s">
        <v>419</v>
      </c>
      <c r="F646" s="3" t="s">
        <v>15</v>
      </c>
      <c r="G646" s="73">
        <v>2</v>
      </c>
      <c r="H646" s="31"/>
      <c r="I646" s="120"/>
      <c r="J646" s="120"/>
      <c r="K646" s="120"/>
      <c r="L646" s="120">
        <v>50000</v>
      </c>
      <c r="M646" s="120"/>
      <c r="N646" s="120"/>
      <c r="O646" s="120"/>
      <c r="P646" s="120"/>
      <c r="Q646" s="120"/>
      <c r="R646" s="120"/>
      <c r="S646" s="120"/>
      <c r="T646" s="120"/>
      <c r="U646" s="120"/>
      <c r="V646" s="120"/>
      <c r="W646" s="120">
        <f t="shared" si="143"/>
        <v>50000</v>
      </c>
    </row>
    <row r="647" spans="1:23" ht="66" customHeight="1" x14ac:dyDescent="0.25">
      <c r="A647" s="68" t="s">
        <v>1110</v>
      </c>
      <c r="B647" s="55" t="s">
        <v>428</v>
      </c>
      <c r="C647" s="72" t="s">
        <v>1142</v>
      </c>
      <c r="D647" s="3"/>
      <c r="E647" s="3" t="s">
        <v>420</v>
      </c>
      <c r="F647" s="3" t="s">
        <v>421</v>
      </c>
      <c r="G647" s="73">
        <v>1</v>
      </c>
      <c r="H647" s="31"/>
      <c r="I647" s="120"/>
      <c r="J647" s="120"/>
      <c r="K647" s="120"/>
      <c r="L647" s="120">
        <v>1000</v>
      </c>
      <c r="M647" s="120"/>
      <c r="N647" s="120"/>
      <c r="O647" s="120"/>
      <c r="P647" s="120"/>
      <c r="Q647" s="120"/>
      <c r="R647" s="120"/>
      <c r="S647" s="120"/>
      <c r="T647" s="120"/>
      <c r="U647" s="120"/>
      <c r="V647" s="120"/>
      <c r="W647" s="120">
        <f t="shared" si="143"/>
        <v>1000</v>
      </c>
    </row>
    <row r="648" spans="1:23" ht="39.6" customHeight="1" x14ac:dyDescent="0.25">
      <c r="A648" s="68" t="s">
        <v>1110</v>
      </c>
      <c r="B648" s="55" t="s">
        <v>428</v>
      </c>
      <c r="C648" s="72" t="s">
        <v>1142</v>
      </c>
      <c r="D648" s="3"/>
      <c r="E648" s="3" t="s">
        <v>422</v>
      </c>
      <c r="F648" s="3" t="s">
        <v>423</v>
      </c>
      <c r="G648" s="73">
        <v>10</v>
      </c>
      <c r="H648" s="31"/>
      <c r="I648" s="120"/>
      <c r="J648" s="120"/>
      <c r="K648" s="120"/>
      <c r="L648" s="120">
        <v>10000</v>
      </c>
      <c r="M648" s="120"/>
      <c r="N648" s="120"/>
      <c r="O648" s="120"/>
      <c r="P648" s="120"/>
      <c r="Q648" s="120"/>
      <c r="R648" s="120"/>
      <c r="S648" s="120"/>
      <c r="T648" s="120"/>
      <c r="U648" s="120"/>
      <c r="V648" s="120"/>
      <c r="W648" s="120">
        <f t="shared" si="143"/>
        <v>10000</v>
      </c>
    </row>
    <row r="649" spans="1:23" ht="39.6" customHeight="1" x14ac:dyDescent="0.25">
      <c r="A649" s="68" t="s">
        <v>1110</v>
      </c>
      <c r="B649" s="55" t="s">
        <v>428</v>
      </c>
      <c r="C649" s="72" t="s">
        <v>1142</v>
      </c>
      <c r="D649" s="3"/>
      <c r="E649" s="3" t="s">
        <v>424</v>
      </c>
      <c r="F649" s="3" t="s">
        <v>425</v>
      </c>
      <c r="G649" s="73">
        <v>1</v>
      </c>
      <c r="H649" s="31"/>
      <c r="I649" s="120"/>
      <c r="J649" s="120"/>
      <c r="K649" s="120"/>
      <c r="L649" s="120">
        <v>5000</v>
      </c>
      <c r="M649" s="120"/>
      <c r="N649" s="120"/>
      <c r="O649" s="120"/>
      <c r="P649" s="120"/>
      <c r="Q649" s="120"/>
      <c r="R649" s="120"/>
      <c r="S649" s="120"/>
      <c r="T649" s="120"/>
      <c r="U649" s="120"/>
      <c r="V649" s="120"/>
      <c r="W649" s="120">
        <f t="shared" si="143"/>
        <v>5000</v>
      </c>
    </row>
    <row r="650" spans="1:23" ht="39.6" customHeight="1" x14ac:dyDescent="0.25">
      <c r="A650" s="68" t="s">
        <v>1110</v>
      </c>
      <c r="B650" s="55" t="s">
        <v>428</v>
      </c>
      <c r="C650" s="72" t="s">
        <v>1142</v>
      </c>
      <c r="D650" s="3"/>
      <c r="E650" s="3" t="s">
        <v>426</v>
      </c>
      <c r="F650" s="3" t="s">
        <v>145</v>
      </c>
      <c r="G650" s="73">
        <v>1</v>
      </c>
      <c r="H650" s="31"/>
      <c r="I650" s="120"/>
      <c r="J650" s="120"/>
      <c r="K650" s="120"/>
      <c r="L650" s="120">
        <v>100000</v>
      </c>
      <c r="M650" s="120"/>
      <c r="N650" s="120"/>
      <c r="O650" s="120"/>
      <c r="P650" s="120"/>
      <c r="Q650" s="120"/>
      <c r="R650" s="120"/>
      <c r="S650" s="120"/>
      <c r="T650" s="120"/>
      <c r="U650" s="120"/>
      <c r="V650" s="120"/>
      <c r="W650" s="120">
        <f t="shared" si="143"/>
        <v>100000</v>
      </c>
    </row>
    <row r="651" spans="1:23" ht="39.6" customHeight="1" x14ac:dyDescent="0.25">
      <c r="A651" s="68" t="s">
        <v>1110</v>
      </c>
      <c r="B651" s="55" t="s">
        <v>428</v>
      </c>
      <c r="C651" s="72" t="s">
        <v>1142</v>
      </c>
      <c r="D651" s="3"/>
      <c r="E651" s="3" t="s">
        <v>427</v>
      </c>
      <c r="F651" s="3" t="s">
        <v>145</v>
      </c>
      <c r="G651" s="73">
        <v>0</v>
      </c>
      <c r="H651" s="31"/>
      <c r="I651" s="120"/>
      <c r="J651" s="120"/>
      <c r="K651" s="120"/>
      <c r="L651" s="120"/>
      <c r="M651" s="120"/>
      <c r="N651" s="120"/>
      <c r="O651" s="120"/>
      <c r="P651" s="120"/>
      <c r="Q651" s="120"/>
      <c r="R651" s="120"/>
      <c r="S651" s="120"/>
      <c r="T651" s="120"/>
      <c r="U651" s="120"/>
      <c r="V651" s="120"/>
      <c r="W651" s="120">
        <f t="shared" si="143"/>
        <v>0</v>
      </c>
    </row>
    <row r="652" spans="1:23" ht="66" customHeight="1" x14ac:dyDescent="0.25">
      <c r="A652" s="68" t="s">
        <v>1110</v>
      </c>
      <c r="B652" s="55" t="s">
        <v>428</v>
      </c>
      <c r="C652" s="72" t="s">
        <v>1142</v>
      </c>
      <c r="D652" s="3"/>
      <c r="E652" s="3" t="s">
        <v>819</v>
      </c>
      <c r="F652" s="3" t="s">
        <v>820</v>
      </c>
      <c r="G652" s="73">
        <v>0</v>
      </c>
      <c r="H652" s="31"/>
      <c r="I652" s="120"/>
      <c r="J652" s="120"/>
      <c r="K652" s="120"/>
      <c r="L652" s="120"/>
      <c r="M652" s="120"/>
      <c r="N652" s="120"/>
      <c r="O652" s="120"/>
      <c r="P652" s="120"/>
      <c r="Q652" s="120"/>
      <c r="R652" s="120"/>
      <c r="S652" s="120"/>
      <c r="T652" s="120"/>
      <c r="U652" s="120"/>
      <c r="V652" s="120"/>
      <c r="W652" s="120">
        <f t="shared" si="143"/>
        <v>0</v>
      </c>
    </row>
    <row r="653" spans="1:23" ht="52.9" customHeight="1" x14ac:dyDescent="0.25">
      <c r="A653" s="68" t="s">
        <v>1110</v>
      </c>
      <c r="B653" s="55" t="s">
        <v>428</v>
      </c>
      <c r="C653" s="72" t="s">
        <v>1142</v>
      </c>
      <c r="D653" s="3"/>
      <c r="E653" s="57" t="s">
        <v>965</v>
      </c>
      <c r="F653" s="3" t="s">
        <v>8</v>
      </c>
      <c r="G653" s="73">
        <v>1</v>
      </c>
      <c r="H653" s="31"/>
      <c r="I653" s="120"/>
      <c r="J653" s="120"/>
      <c r="K653" s="120"/>
      <c r="L653" s="120">
        <v>100000</v>
      </c>
      <c r="M653" s="120"/>
      <c r="N653" s="120"/>
      <c r="O653" s="120"/>
      <c r="P653" s="120"/>
      <c r="Q653" s="120"/>
      <c r="R653" s="120"/>
      <c r="S653" s="120"/>
      <c r="T653" s="120"/>
      <c r="U653" s="120"/>
      <c r="V653" s="120"/>
      <c r="W653" s="120">
        <f t="shared" si="143"/>
        <v>100000</v>
      </c>
    </row>
    <row r="654" spans="1:23" ht="63.75" x14ac:dyDescent="0.25">
      <c r="A654" s="68" t="s">
        <v>1110</v>
      </c>
      <c r="B654" s="28" t="s">
        <v>428</v>
      </c>
      <c r="C654" s="29"/>
      <c r="D654" s="29"/>
      <c r="E654" s="60"/>
      <c r="F654" s="29"/>
      <c r="G654" s="29"/>
      <c r="H654" s="157">
        <f>SUBTOTAL(9,H655:H658)</f>
        <v>0</v>
      </c>
      <c r="I654" s="90">
        <f t="shared" ref="I654:V654" si="144">SUBTOTAL(9,I655:I658)</f>
        <v>0</v>
      </c>
      <c r="J654" s="90">
        <f t="shared" si="144"/>
        <v>0</v>
      </c>
      <c r="K654" s="90">
        <f t="shared" si="144"/>
        <v>0</v>
      </c>
      <c r="L654" s="90">
        <f t="shared" si="144"/>
        <v>2000</v>
      </c>
      <c r="M654" s="90">
        <f t="shared" si="144"/>
        <v>0</v>
      </c>
      <c r="N654" s="90">
        <f t="shared" si="144"/>
        <v>0</v>
      </c>
      <c r="O654" s="90">
        <f t="shared" si="144"/>
        <v>0</v>
      </c>
      <c r="P654" s="90">
        <f t="shared" si="144"/>
        <v>0</v>
      </c>
      <c r="Q654" s="90">
        <f t="shared" si="144"/>
        <v>0</v>
      </c>
      <c r="R654" s="90">
        <f t="shared" si="144"/>
        <v>0</v>
      </c>
      <c r="S654" s="90">
        <f t="shared" si="144"/>
        <v>133000</v>
      </c>
      <c r="T654" s="90">
        <f t="shared" si="144"/>
        <v>0</v>
      </c>
      <c r="U654" s="90">
        <f t="shared" si="144"/>
        <v>0</v>
      </c>
      <c r="V654" s="90">
        <f t="shared" si="144"/>
        <v>0</v>
      </c>
      <c r="W654" s="90">
        <f t="shared" si="143"/>
        <v>135000</v>
      </c>
    </row>
    <row r="655" spans="1:23" ht="36" customHeight="1" x14ac:dyDescent="0.25">
      <c r="A655" s="68" t="s">
        <v>1110</v>
      </c>
      <c r="B655" s="55" t="s">
        <v>428</v>
      </c>
      <c r="C655" s="72" t="s">
        <v>1142</v>
      </c>
      <c r="D655" s="3"/>
      <c r="E655" s="57" t="s">
        <v>709</v>
      </c>
      <c r="F655" s="14" t="s">
        <v>429</v>
      </c>
      <c r="G655" s="73">
        <v>1</v>
      </c>
      <c r="H655" s="31"/>
      <c r="I655" s="120"/>
      <c r="J655" s="120"/>
      <c r="K655" s="120"/>
      <c r="L655" s="158"/>
      <c r="M655" s="120"/>
      <c r="N655" s="120"/>
      <c r="O655" s="120"/>
      <c r="P655" s="120"/>
      <c r="Q655" s="120"/>
      <c r="R655" s="120"/>
      <c r="S655" s="133">
        <v>133000</v>
      </c>
      <c r="T655" s="120"/>
      <c r="U655" s="120"/>
      <c r="V655" s="120"/>
      <c r="W655" s="120">
        <f t="shared" si="143"/>
        <v>133000</v>
      </c>
    </row>
    <row r="656" spans="1:23" ht="52.9" customHeight="1" x14ac:dyDescent="0.25">
      <c r="A656" s="68" t="s">
        <v>1110</v>
      </c>
      <c r="B656" s="55" t="s">
        <v>428</v>
      </c>
      <c r="C656" s="72" t="s">
        <v>1142</v>
      </c>
      <c r="D656" s="3"/>
      <c r="E656" s="51" t="s">
        <v>430</v>
      </c>
      <c r="F656" s="3" t="s">
        <v>431</v>
      </c>
      <c r="G656" s="73">
        <v>1</v>
      </c>
      <c r="H656" s="31">
        <v>0</v>
      </c>
      <c r="I656" s="120">
        <v>0</v>
      </c>
      <c r="J656" s="120">
        <v>0</v>
      </c>
      <c r="K656" s="120">
        <v>0</v>
      </c>
      <c r="L656" s="120">
        <v>500</v>
      </c>
      <c r="M656" s="120">
        <v>0</v>
      </c>
      <c r="N656" s="120">
        <v>0</v>
      </c>
      <c r="O656" s="120">
        <v>0</v>
      </c>
      <c r="P656" s="120">
        <v>0</v>
      </c>
      <c r="Q656" s="120">
        <v>0</v>
      </c>
      <c r="R656" s="120">
        <v>0</v>
      </c>
      <c r="S656" s="116">
        <v>0</v>
      </c>
      <c r="T656" s="120">
        <v>0</v>
      </c>
      <c r="U656" s="120">
        <v>0</v>
      </c>
      <c r="V656" s="120">
        <v>0</v>
      </c>
      <c r="W656" s="120">
        <f t="shared" si="143"/>
        <v>500</v>
      </c>
    </row>
    <row r="657" spans="1:23" ht="52.9" customHeight="1" x14ac:dyDescent="0.25">
      <c r="A657" s="68" t="s">
        <v>1110</v>
      </c>
      <c r="B657" s="55" t="s">
        <v>428</v>
      </c>
      <c r="C657" s="72" t="s">
        <v>1142</v>
      </c>
      <c r="D657" s="3"/>
      <c r="E657" s="3" t="s">
        <v>432</v>
      </c>
      <c r="F657" s="3" t="s">
        <v>1018</v>
      </c>
      <c r="G657" s="73">
        <v>4</v>
      </c>
      <c r="H657" s="31"/>
      <c r="I657" s="120"/>
      <c r="J657" s="120"/>
      <c r="K657" s="120"/>
      <c r="L657" s="120">
        <v>500</v>
      </c>
      <c r="M657" s="120"/>
      <c r="N657" s="120"/>
      <c r="O657" s="120"/>
      <c r="P657" s="120"/>
      <c r="Q657" s="120"/>
      <c r="R657" s="120"/>
      <c r="S657" s="116"/>
      <c r="T657" s="120"/>
      <c r="U657" s="120"/>
      <c r="V657" s="120"/>
      <c r="W657" s="120">
        <f t="shared" si="143"/>
        <v>500</v>
      </c>
    </row>
    <row r="658" spans="1:23" ht="52.9" customHeight="1" x14ac:dyDescent="0.25">
      <c r="A658" s="68" t="s">
        <v>1110</v>
      </c>
      <c r="B658" s="55" t="s">
        <v>428</v>
      </c>
      <c r="C658" s="72" t="s">
        <v>1142</v>
      </c>
      <c r="D658" s="3"/>
      <c r="E658" s="3" t="s">
        <v>710</v>
      </c>
      <c r="F658" s="3" t="s">
        <v>433</v>
      </c>
      <c r="G658" s="73">
        <v>1</v>
      </c>
      <c r="H658" s="31"/>
      <c r="I658" s="120"/>
      <c r="J658" s="120"/>
      <c r="K658" s="120"/>
      <c r="L658" s="158">
        <v>1000</v>
      </c>
      <c r="M658" s="120"/>
      <c r="N658" s="120"/>
      <c r="O658" s="120"/>
      <c r="P658" s="120"/>
      <c r="Q658" s="120"/>
      <c r="R658" s="120"/>
      <c r="S658" s="120"/>
      <c r="T658" s="120"/>
      <c r="U658" s="120"/>
      <c r="V658" s="120"/>
      <c r="W658" s="120">
        <f t="shared" si="143"/>
        <v>1000</v>
      </c>
    </row>
    <row r="659" spans="1:23" ht="63.75" x14ac:dyDescent="0.25">
      <c r="A659" s="68" t="s">
        <v>1110</v>
      </c>
      <c r="B659" s="28" t="s">
        <v>428</v>
      </c>
      <c r="C659" s="29"/>
      <c r="D659" s="29"/>
      <c r="E659" s="60"/>
      <c r="F659" s="29"/>
      <c r="G659" s="29"/>
      <c r="H659" s="157">
        <f t="shared" ref="H659" si="145">SUBTOTAL(9,H660:H670)</f>
        <v>0</v>
      </c>
      <c r="I659" s="90">
        <f t="shared" ref="I659:V659" si="146">SUBTOTAL(9,I660:I670)</f>
        <v>0</v>
      </c>
      <c r="J659" s="90">
        <f t="shared" si="146"/>
        <v>0</v>
      </c>
      <c r="K659" s="90">
        <f t="shared" si="146"/>
        <v>0</v>
      </c>
      <c r="L659" s="90">
        <f t="shared" si="146"/>
        <v>86500</v>
      </c>
      <c r="M659" s="90">
        <f t="shared" si="146"/>
        <v>0</v>
      </c>
      <c r="N659" s="90">
        <f t="shared" si="146"/>
        <v>0</v>
      </c>
      <c r="O659" s="90">
        <f t="shared" si="146"/>
        <v>0</v>
      </c>
      <c r="P659" s="90">
        <f t="shared" si="146"/>
        <v>0</v>
      </c>
      <c r="Q659" s="90">
        <f t="shared" si="146"/>
        <v>0</v>
      </c>
      <c r="R659" s="90">
        <f t="shared" si="146"/>
        <v>0</v>
      </c>
      <c r="S659" s="90">
        <f t="shared" si="146"/>
        <v>0</v>
      </c>
      <c r="T659" s="90">
        <f t="shared" si="146"/>
        <v>0</v>
      </c>
      <c r="U659" s="90">
        <f t="shared" si="146"/>
        <v>0</v>
      </c>
      <c r="V659" s="90">
        <f t="shared" si="146"/>
        <v>0</v>
      </c>
      <c r="W659" s="90">
        <f t="shared" si="143"/>
        <v>86500</v>
      </c>
    </row>
    <row r="660" spans="1:23" ht="24" customHeight="1" x14ac:dyDescent="0.25">
      <c r="A660" s="68" t="s">
        <v>1110</v>
      </c>
      <c r="B660" s="55" t="s">
        <v>428</v>
      </c>
      <c r="C660" s="72" t="s">
        <v>1142</v>
      </c>
      <c r="D660" s="3"/>
      <c r="E660" s="3" t="s">
        <v>502</v>
      </c>
      <c r="F660" s="3" t="s">
        <v>178</v>
      </c>
      <c r="G660" s="73">
        <v>0</v>
      </c>
      <c r="H660" s="31"/>
      <c r="I660" s="120"/>
      <c r="J660" s="120"/>
      <c r="K660" s="120"/>
      <c r="L660" s="120"/>
      <c r="M660" s="120"/>
      <c r="N660" s="120"/>
      <c r="O660" s="120"/>
      <c r="P660" s="120"/>
      <c r="Q660" s="120"/>
      <c r="R660" s="120"/>
      <c r="S660" s="120"/>
      <c r="T660" s="120"/>
      <c r="U660" s="120"/>
      <c r="V660" s="120"/>
      <c r="W660" s="120">
        <f t="shared" si="143"/>
        <v>0</v>
      </c>
    </row>
    <row r="661" spans="1:23" ht="39.6" customHeight="1" x14ac:dyDescent="0.25">
      <c r="A661" s="68" t="s">
        <v>1110</v>
      </c>
      <c r="B661" s="55" t="s">
        <v>428</v>
      </c>
      <c r="C661" s="72" t="s">
        <v>1142</v>
      </c>
      <c r="D661" s="3"/>
      <c r="E661" s="3" t="s">
        <v>434</v>
      </c>
      <c r="F661" s="3" t="s">
        <v>435</v>
      </c>
      <c r="G661" s="73">
        <v>1</v>
      </c>
      <c r="H661" s="31"/>
      <c r="I661" s="120"/>
      <c r="J661" s="120"/>
      <c r="K661" s="120"/>
      <c r="L661" s="120">
        <v>1000</v>
      </c>
      <c r="M661" s="120"/>
      <c r="N661" s="120"/>
      <c r="O661" s="120"/>
      <c r="P661" s="120"/>
      <c r="Q661" s="120"/>
      <c r="R661" s="120"/>
      <c r="S661" s="120"/>
      <c r="T661" s="120"/>
      <c r="U661" s="120"/>
      <c r="V661" s="120"/>
      <c r="W661" s="120">
        <f t="shared" si="143"/>
        <v>1000</v>
      </c>
    </row>
    <row r="662" spans="1:23" ht="66" customHeight="1" x14ac:dyDescent="0.25">
      <c r="A662" s="68" t="s">
        <v>1110</v>
      </c>
      <c r="B662" s="55" t="s">
        <v>428</v>
      </c>
      <c r="C662" s="72" t="s">
        <v>1142</v>
      </c>
      <c r="D662" s="3"/>
      <c r="E662" s="3" t="s">
        <v>436</v>
      </c>
      <c r="F662" s="14" t="s">
        <v>62</v>
      </c>
      <c r="G662" s="73">
        <v>1</v>
      </c>
      <c r="H662" s="31"/>
      <c r="I662" s="120"/>
      <c r="J662" s="120"/>
      <c r="K662" s="120"/>
      <c r="L662" s="162">
        <v>20000</v>
      </c>
      <c r="M662" s="120"/>
      <c r="N662" s="120"/>
      <c r="O662" s="120"/>
      <c r="P662" s="120"/>
      <c r="Q662" s="120"/>
      <c r="R662" s="120"/>
      <c r="S662" s="120"/>
      <c r="T662" s="120"/>
      <c r="U662" s="120"/>
      <c r="V662" s="120"/>
      <c r="W662" s="120">
        <f t="shared" si="143"/>
        <v>20000</v>
      </c>
    </row>
    <row r="663" spans="1:23" ht="79.150000000000006" customHeight="1" x14ac:dyDescent="0.25">
      <c r="A663" s="68" t="s">
        <v>1110</v>
      </c>
      <c r="B663" s="55" t="s">
        <v>428</v>
      </c>
      <c r="C663" s="72" t="s">
        <v>1142</v>
      </c>
      <c r="D663" s="3"/>
      <c r="E663" s="3" t="s">
        <v>1089</v>
      </c>
      <c r="F663" s="14" t="s">
        <v>8</v>
      </c>
      <c r="G663" s="73">
        <v>1</v>
      </c>
      <c r="H663" s="31"/>
      <c r="I663" s="120"/>
      <c r="J663" s="120"/>
      <c r="K663" s="120"/>
      <c r="L663" s="120"/>
      <c r="M663" s="120"/>
      <c r="N663" s="120"/>
      <c r="O663" s="120"/>
      <c r="P663" s="120"/>
      <c r="Q663" s="120"/>
      <c r="R663" s="120"/>
      <c r="S663" s="120"/>
      <c r="T663" s="120"/>
      <c r="U663" s="120"/>
      <c r="V663" s="120"/>
      <c r="W663" s="120">
        <f t="shared" si="143"/>
        <v>0</v>
      </c>
    </row>
    <row r="664" spans="1:23" ht="39.6" customHeight="1" x14ac:dyDescent="0.25">
      <c r="A664" s="68" t="s">
        <v>1110</v>
      </c>
      <c r="B664" s="55" t="s">
        <v>428</v>
      </c>
      <c r="C664" s="72" t="s">
        <v>1142</v>
      </c>
      <c r="D664" s="3"/>
      <c r="E664" s="3" t="s">
        <v>437</v>
      </c>
      <c r="F664" s="3" t="s">
        <v>966</v>
      </c>
      <c r="G664" s="73">
        <v>2</v>
      </c>
      <c r="H664" s="31"/>
      <c r="I664" s="120"/>
      <c r="J664" s="120"/>
      <c r="K664" s="120"/>
      <c r="L664" s="120">
        <v>1000</v>
      </c>
      <c r="M664" s="120"/>
      <c r="N664" s="120"/>
      <c r="O664" s="120"/>
      <c r="P664" s="120"/>
      <c r="Q664" s="120"/>
      <c r="R664" s="120"/>
      <c r="S664" s="120"/>
      <c r="T664" s="120"/>
      <c r="U664" s="120"/>
      <c r="V664" s="120"/>
      <c r="W664" s="120">
        <f t="shared" si="143"/>
        <v>1000</v>
      </c>
    </row>
    <row r="665" spans="1:23" s="56" customFormat="1" ht="39.6" customHeight="1" x14ac:dyDescent="0.25">
      <c r="A665" s="67" t="s">
        <v>1110</v>
      </c>
      <c r="B665" s="55" t="s">
        <v>428</v>
      </c>
      <c r="C665" s="72" t="s">
        <v>1142</v>
      </c>
      <c r="D665" s="3"/>
      <c r="E665" s="3" t="s">
        <v>1084</v>
      </c>
      <c r="F665" s="3" t="s">
        <v>960</v>
      </c>
      <c r="G665" s="73">
        <v>1</v>
      </c>
      <c r="H665" s="31"/>
      <c r="I665" s="120"/>
      <c r="J665" s="120"/>
      <c r="K665" s="120"/>
      <c r="L665" s="162">
        <v>50000</v>
      </c>
      <c r="M665" s="120"/>
      <c r="N665" s="120"/>
      <c r="O665" s="120"/>
      <c r="P665" s="120"/>
      <c r="Q665" s="120"/>
      <c r="R665" s="120"/>
      <c r="S665" s="120"/>
      <c r="T665" s="120"/>
      <c r="U665" s="120"/>
      <c r="V665" s="120"/>
      <c r="W665" s="120">
        <f t="shared" si="143"/>
        <v>50000</v>
      </c>
    </row>
    <row r="666" spans="1:23" ht="39.6" customHeight="1" x14ac:dyDescent="0.25">
      <c r="A666" s="68" t="s">
        <v>1110</v>
      </c>
      <c r="B666" s="55" t="s">
        <v>428</v>
      </c>
      <c r="C666" s="72" t="s">
        <v>1142</v>
      </c>
      <c r="D666" s="3"/>
      <c r="E666" s="3" t="s">
        <v>438</v>
      </c>
      <c r="F666" s="14" t="s">
        <v>439</v>
      </c>
      <c r="G666" s="73">
        <v>1</v>
      </c>
      <c r="H666" s="31"/>
      <c r="I666" s="120"/>
      <c r="J666" s="120"/>
      <c r="K666" s="120"/>
      <c r="L666" s="120">
        <v>2000</v>
      </c>
      <c r="M666" s="120"/>
      <c r="N666" s="120"/>
      <c r="O666" s="120"/>
      <c r="P666" s="120"/>
      <c r="Q666" s="120"/>
      <c r="R666" s="120"/>
      <c r="S666" s="120"/>
      <c r="T666" s="120"/>
      <c r="U666" s="120"/>
      <c r="V666" s="120"/>
      <c r="W666" s="120">
        <f t="shared" si="143"/>
        <v>2000</v>
      </c>
    </row>
    <row r="667" spans="1:23" ht="39.6" customHeight="1" x14ac:dyDescent="0.25">
      <c r="A667" s="68" t="s">
        <v>1110</v>
      </c>
      <c r="B667" s="55" t="s">
        <v>428</v>
      </c>
      <c r="C667" s="72" t="s">
        <v>1142</v>
      </c>
      <c r="D667" s="3"/>
      <c r="E667" s="3" t="s">
        <v>440</v>
      </c>
      <c r="F667" s="3" t="s">
        <v>145</v>
      </c>
      <c r="G667" s="73">
        <v>1</v>
      </c>
      <c r="H667" s="31"/>
      <c r="I667" s="120"/>
      <c r="J667" s="120"/>
      <c r="K667" s="120"/>
      <c r="L667" s="120">
        <v>1000</v>
      </c>
      <c r="M667" s="120"/>
      <c r="N667" s="120"/>
      <c r="O667" s="120"/>
      <c r="P667" s="120"/>
      <c r="Q667" s="120"/>
      <c r="R667" s="120"/>
      <c r="S667" s="120"/>
      <c r="T667" s="120"/>
      <c r="U667" s="120"/>
      <c r="V667" s="120"/>
      <c r="W667" s="120">
        <f t="shared" si="143"/>
        <v>1000</v>
      </c>
    </row>
    <row r="668" spans="1:23" ht="79.150000000000006" customHeight="1" x14ac:dyDescent="0.25">
      <c r="A668" s="68" t="s">
        <v>1110</v>
      </c>
      <c r="B668" s="55" t="s">
        <v>428</v>
      </c>
      <c r="C668" s="72" t="s">
        <v>1142</v>
      </c>
      <c r="D668" s="3"/>
      <c r="E668" s="3" t="s">
        <v>441</v>
      </c>
      <c r="F668" s="14" t="s">
        <v>442</v>
      </c>
      <c r="G668" s="73">
        <v>5</v>
      </c>
      <c r="H668" s="31"/>
      <c r="I668" s="120"/>
      <c r="J668" s="120"/>
      <c r="K668" s="120"/>
      <c r="L668" s="120">
        <v>3500</v>
      </c>
      <c r="M668" s="120"/>
      <c r="N668" s="120"/>
      <c r="O668" s="120"/>
      <c r="P668" s="120"/>
      <c r="Q668" s="120"/>
      <c r="R668" s="120"/>
      <c r="S668" s="120"/>
      <c r="T668" s="120"/>
      <c r="U668" s="120"/>
      <c r="V668" s="120"/>
      <c r="W668" s="120">
        <f t="shared" si="143"/>
        <v>3500</v>
      </c>
    </row>
    <row r="669" spans="1:23" ht="39.6" customHeight="1" x14ac:dyDescent="0.25">
      <c r="A669" s="68" t="s">
        <v>1110</v>
      </c>
      <c r="B669" s="55" t="s">
        <v>428</v>
      </c>
      <c r="C669" s="72" t="s">
        <v>1142</v>
      </c>
      <c r="D669" s="3"/>
      <c r="E669" s="51" t="s">
        <v>503</v>
      </c>
      <c r="F669" s="14" t="s">
        <v>443</v>
      </c>
      <c r="G669" s="73">
        <v>1</v>
      </c>
      <c r="H669" s="31"/>
      <c r="I669" s="120"/>
      <c r="J669" s="120"/>
      <c r="K669" s="120"/>
      <c r="L669" s="120"/>
      <c r="M669" s="120"/>
      <c r="N669" s="120"/>
      <c r="O669" s="120"/>
      <c r="P669" s="120"/>
      <c r="Q669" s="120"/>
      <c r="R669" s="120"/>
      <c r="S669" s="120"/>
      <c r="T669" s="120"/>
      <c r="U669" s="120"/>
      <c r="V669" s="120"/>
      <c r="W669" s="120">
        <f t="shared" si="143"/>
        <v>0</v>
      </c>
    </row>
    <row r="670" spans="1:23" ht="39.6" customHeight="1" x14ac:dyDescent="0.25">
      <c r="A670" s="68" t="s">
        <v>1110</v>
      </c>
      <c r="B670" s="55" t="s">
        <v>428</v>
      </c>
      <c r="C670" s="72" t="s">
        <v>1142</v>
      </c>
      <c r="D670" s="3"/>
      <c r="E670" s="3" t="s">
        <v>444</v>
      </c>
      <c r="F670" s="14" t="s">
        <v>445</v>
      </c>
      <c r="G670" s="73">
        <v>1</v>
      </c>
      <c r="H670" s="31"/>
      <c r="I670" s="120"/>
      <c r="J670" s="120"/>
      <c r="K670" s="120"/>
      <c r="L670" s="120">
        <v>8000</v>
      </c>
      <c r="M670" s="120"/>
      <c r="N670" s="120"/>
      <c r="O670" s="120"/>
      <c r="P670" s="120"/>
      <c r="Q670" s="120"/>
      <c r="R670" s="120"/>
      <c r="S670" s="120"/>
      <c r="T670" s="120"/>
      <c r="U670" s="120"/>
      <c r="V670" s="120"/>
      <c r="W670" s="120">
        <f t="shared" si="143"/>
        <v>8000</v>
      </c>
    </row>
    <row r="671" spans="1:23" ht="63.75" x14ac:dyDescent="0.25">
      <c r="A671" s="68" t="s">
        <v>1110</v>
      </c>
      <c r="B671" s="28" t="s">
        <v>428</v>
      </c>
      <c r="C671" s="29"/>
      <c r="D671" s="29"/>
      <c r="E671" s="60"/>
      <c r="F671" s="29"/>
      <c r="G671" s="29"/>
      <c r="H671" s="157">
        <f t="shared" ref="H671" si="147">SUBTOTAL(9,H672:H677)</f>
        <v>0</v>
      </c>
      <c r="I671" s="90">
        <f t="shared" ref="I671:V671" si="148">SUBTOTAL(9,I672:I677)</f>
        <v>0</v>
      </c>
      <c r="J671" s="90">
        <f t="shared" si="148"/>
        <v>0</v>
      </c>
      <c r="K671" s="90">
        <f t="shared" si="148"/>
        <v>0</v>
      </c>
      <c r="L671" s="90">
        <f t="shared" si="148"/>
        <v>1500</v>
      </c>
      <c r="M671" s="90">
        <f>SUBTOTAL(9,M672:M677)</f>
        <v>0</v>
      </c>
      <c r="N671" s="90">
        <f t="shared" si="148"/>
        <v>0</v>
      </c>
      <c r="O671" s="90">
        <f t="shared" si="148"/>
        <v>0</v>
      </c>
      <c r="P671" s="90">
        <f t="shared" si="148"/>
        <v>0</v>
      </c>
      <c r="Q671" s="90">
        <f t="shared" si="148"/>
        <v>0</v>
      </c>
      <c r="R671" s="90">
        <f t="shared" si="148"/>
        <v>0</v>
      </c>
      <c r="S671" s="90">
        <f t="shared" si="148"/>
        <v>0</v>
      </c>
      <c r="T671" s="90">
        <f t="shared" si="148"/>
        <v>0</v>
      </c>
      <c r="U671" s="90">
        <f t="shared" si="148"/>
        <v>0</v>
      </c>
      <c r="V671" s="90">
        <f t="shared" si="148"/>
        <v>0</v>
      </c>
      <c r="W671" s="90">
        <f t="shared" si="143"/>
        <v>1500</v>
      </c>
    </row>
    <row r="672" spans="1:23" ht="36.950000000000003" customHeight="1" x14ac:dyDescent="0.25">
      <c r="A672" s="68" t="s">
        <v>1110</v>
      </c>
      <c r="B672" s="55" t="s">
        <v>428</v>
      </c>
      <c r="C672" s="72" t="s">
        <v>1142</v>
      </c>
      <c r="D672" s="3"/>
      <c r="E672" s="3" t="s">
        <v>1088</v>
      </c>
      <c r="F672" s="3" t="s">
        <v>711</v>
      </c>
      <c r="G672" s="73">
        <v>1</v>
      </c>
      <c r="H672" s="31">
        <v>0</v>
      </c>
      <c r="I672" s="120">
        <v>0</v>
      </c>
      <c r="J672" s="120">
        <v>0</v>
      </c>
      <c r="K672" s="120">
        <v>0</v>
      </c>
      <c r="L672" s="91">
        <v>500</v>
      </c>
      <c r="M672" s="120">
        <v>0</v>
      </c>
      <c r="N672" s="120">
        <v>0</v>
      </c>
      <c r="O672" s="120">
        <v>0</v>
      </c>
      <c r="P672" s="120">
        <v>0</v>
      </c>
      <c r="Q672" s="120">
        <v>0</v>
      </c>
      <c r="R672" s="91">
        <v>0</v>
      </c>
      <c r="S672" s="116">
        <v>0</v>
      </c>
      <c r="T672" s="91">
        <v>0</v>
      </c>
      <c r="U672" s="91">
        <v>0</v>
      </c>
      <c r="V672" s="91">
        <v>0</v>
      </c>
      <c r="W672" s="91">
        <f t="shared" si="143"/>
        <v>500</v>
      </c>
    </row>
    <row r="673" spans="1:23" ht="39.6" customHeight="1" x14ac:dyDescent="0.25">
      <c r="A673" s="68" t="s">
        <v>1110</v>
      </c>
      <c r="B673" s="55" t="s">
        <v>428</v>
      </c>
      <c r="C673" s="72" t="s">
        <v>1142</v>
      </c>
      <c r="D673" s="3"/>
      <c r="E673" s="3" t="s">
        <v>712</v>
      </c>
      <c r="F673" s="3" t="s">
        <v>713</v>
      </c>
      <c r="G673" s="73">
        <v>0</v>
      </c>
      <c r="H673" s="31"/>
      <c r="I673" s="120"/>
      <c r="J673" s="120"/>
      <c r="K673" s="120"/>
      <c r="L673" s="91"/>
      <c r="M673" s="120"/>
      <c r="N673" s="120"/>
      <c r="O673" s="120"/>
      <c r="P673" s="120"/>
      <c r="Q673" s="120"/>
      <c r="R673" s="91"/>
      <c r="S673" s="116"/>
      <c r="T673" s="91"/>
      <c r="U673" s="91"/>
      <c r="V673" s="91"/>
      <c r="W673" s="91">
        <f t="shared" si="143"/>
        <v>0</v>
      </c>
    </row>
    <row r="674" spans="1:23" ht="79.150000000000006" customHeight="1" x14ac:dyDescent="0.25">
      <c r="A674" s="68" t="s">
        <v>1110</v>
      </c>
      <c r="B674" s="55" t="s">
        <v>428</v>
      </c>
      <c r="C674" s="72" t="s">
        <v>1142</v>
      </c>
      <c r="D674" s="3"/>
      <c r="E674" s="3" t="s">
        <v>967</v>
      </c>
      <c r="F674" s="3" t="s">
        <v>968</v>
      </c>
      <c r="G674" s="73">
        <v>0</v>
      </c>
      <c r="H674" s="31">
        <v>0</v>
      </c>
      <c r="I674" s="120">
        <v>0</v>
      </c>
      <c r="J674" s="120">
        <v>0</v>
      </c>
      <c r="K674" s="120">
        <v>0</v>
      </c>
      <c r="L674" s="91">
        <v>0</v>
      </c>
      <c r="M674" s="120">
        <v>0</v>
      </c>
      <c r="N674" s="120">
        <v>0</v>
      </c>
      <c r="O674" s="120">
        <v>0</v>
      </c>
      <c r="P674" s="120">
        <v>0</v>
      </c>
      <c r="Q674" s="120">
        <v>0</v>
      </c>
      <c r="R674" s="91">
        <v>0</v>
      </c>
      <c r="S674" s="116">
        <v>0</v>
      </c>
      <c r="T674" s="91">
        <v>0</v>
      </c>
      <c r="U674" s="91">
        <v>0</v>
      </c>
      <c r="V674" s="91">
        <v>0</v>
      </c>
      <c r="W674" s="91">
        <f t="shared" si="143"/>
        <v>0</v>
      </c>
    </row>
    <row r="675" spans="1:23" ht="39.6" customHeight="1" x14ac:dyDescent="0.25">
      <c r="A675" s="68" t="s">
        <v>1110</v>
      </c>
      <c r="B675" s="55" t="s">
        <v>428</v>
      </c>
      <c r="C675" s="72" t="s">
        <v>1142</v>
      </c>
      <c r="D675" s="3"/>
      <c r="E675" s="3" t="s">
        <v>969</v>
      </c>
      <c r="F675" s="3" t="s">
        <v>64</v>
      </c>
      <c r="G675" s="73">
        <v>0</v>
      </c>
      <c r="H675" s="31"/>
      <c r="I675" s="120"/>
      <c r="J675" s="120"/>
      <c r="K675" s="120"/>
      <c r="L675" s="91"/>
      <c r="M675" s="120"/>
      <c r="N675" s="120"/>
      <c r="O675" s="120"/>
      <c r="P675" s="120"/>
      <c r="Q675" s="120"/>
      <c r="R675" s="91"/>
      <c r="S675" s="116"/>
      <c r="T675" s="91"/>
      <c r="U675" s="91"/>
      <c r="V675" s="91"/>
      <c r="W675" s="91">
        <f t="shared" si="143"/>
        <v>0</v>
      </c>
    </row>
    <row r="676" spans="1:23" ht="39.6" customHeight="1" x14ac:dyDescent="0.25">
      <c r="A676" s="68" t="s">
        <v>1110</v>
      </c>
      <c r="B676" s="55" t="s">
        <v>428</v>
      </c>
      <c r="C676" s="72" t="s">
        <v>1142</v>
      </c>
      <c r="D676" s="3"/>
      <c r="E676" s="3" t="s">
        <v>504</v>
      </c>
      <c r="F676" s="3" t="s">
        <v>277</v>
      </c>
      <c r="G676" s="73">
        <v>1</v>
      </c>
      <c r="H676" s="31"/>
      <c r="I676" s="120"/>
      <c r="J676" s="120"/>
      <c r="K676" s="120"/>
      <c r="L676" s="91">
        <v>500</v>
      </c>
      <c r="M676" s="120"/>
      <c r="N676" s="120"/>
      <c r="O676" s="120"/>
      <c r="P676" s="120"/>
      <c r="Q676" s="120"/>
      <c r="R676" s="91"/>
      <c r="S676" s="116"/>
      <c r="T676" s="91"/>
      <c r="U676" s="91"/>
      <c r="V676" s="91"/>
      <c r="W676" s="91">
        <f t="shared" si="143"/>
        <v>500</v>
      </c>
    </row>
    <row r="677" spans="1:23" ht="39.6" customHeight="1" x14ac:dyDescent="0.25">
      <c r="A677" s="68" t="s">
        <v>1110</v>
      </c>
      <c r="B677" s="55" t="s">
        <v>428</v>
      </c>
      <c r="C677" s="72" t="s">
        <v>1142</v>
      </c>
      <c r="D677" s="3"/>
      <c r="E677" s="3" t="s">
        <v>970</v>
      </c>
      <c r="F677" s="3" t="s">
        <v>505</v>
      </c>
      <c r="G677" s="73">
        <v>1</v>
      </c>
      <c r="H677" s="31"/>
      <c r="I677" s="120"/>
      <c r="J677" s="120"/>
      <c r="K677" s="120"/>
      <c r="L677" s="91">
        <v>500</v>
      </c>
      <c r="M677" s="120"/>
      <c r="N677" s="120"/>
      <c r="O677" s="120"/>
      <c r="P677" s="120"/>
      <c r="Q677" s="120"/>
      <c r="R677" s="91"/>
      <c r="S677" s="116"/>
      <c r="T677" s="91"/>
      <c r="U677" s="91"/>
      <c r="V677" s="91"/>
      <c r="W677" s="91">
        <f t="shared" si="143"/>
        <v>500</v>
      </c>
    </row>
    <row r="678" spans="1:23" x14ac:dyDescent="0.25">
      <c r="R678" s="93"/>
      <c r="S678" s="136"/>
      <c r="T678" s="136"/>
      <c r="U678" s="136"/>
      <c r="V678" s="136"/>
      <c r="W678" s="136"/>
    </row>
    <row r="679" spans="1:23" x14ac:dyDescent="0.25">
      <c r="E679" s="62" t="s">
        <v>1155</v>
      </c>
    </row>
    <row r="680" spans="1:23" x14ac:dyDescent="0.25">
      <c r="E680" s="62"/>
    </row>
    <row r="681" spans="1:23" x14ac:dyDescent="0.25">
      <c r="E681" s="62"/>
    </row>
    <row r="682" spans="1:23" x14ac:dyDescent="0.25">
      <c r="E682" s="62"/>
      <c r="S682" s="105" t="s">
        <v>1155</v>
      </c>
    </row>
    <row r="683" spans="1:23" x14ac:dyDescent="0.25">
      <c r="E683" s="62"/>
    </row>
    <row r="684" spans="1:23" x14ac:dyDescent="0.25">
      <c r="E684" s="62"/>
    </row>
  </sheetData>
  <autoFilter ref="B4:Q677"/>
  <mergeCells count="1">
    <mergeCell ref="H3:Q3"/>
  </mergeCells>
  <dataValidations count="1">
    <dataValidation type="list" allowBlank="1" showInputMessage="1" showErrorMessage="1" sqref="C213:C222 C9:C32 C36:C42 C44:C51 C56:C78 C80:C108 C110:C114 C116:C121 C125:C150 C152:C156 C160:C178 C180:C185 C189:C191 C660:C670 C193:C196 C200:C211 C224:C231 C235:C247 C249:C256 C258:C265 C267:C271 C273:C279 C281:C285 C287:C291 C293:C301 C303:C304 C306 C310:C311 C313:C319 C321:C324 C326:C337 C339:C363 C365:C385 C387:C394 C396:C401 C403:C418 C420:C441 C446:C462 C464:C468 C470:C488 C492:C515 C519:C541 C543:C557 C561:C565 C567:C570 C572 C577:C593 C597:C603 C605:C621 C625:C635 C639:C653 C655:C658 C672:C677">
      <formula1>DEPENDENCIAS</formula1>
    </dataValidation>
  </dataValidations>
  <pageMargins left="0.39370078740157483" right="0.39370078740157483" top="0.39370078740157483" bottom="0.39370078740157483" header="0.31496062992125984" footer="0.31496062992125984"/>
  <pageSetup scale="70" orientation="landscape"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POAI 2017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SISTEMAS</cp:lastModifiedBy>
  <cp:lastPrinted>2016-05-11T03:38:21Z</cp:lastPrinted>
  <dcterms:created xsi:type="dcterms:W3CDTF">2016-04-15T01:48:21Z</dcterms:created>
  <dcterms:modified xsi:type="dcterms:W3CDTF">2018-03-21T20:43:28Z</dcterms:modified>
</cp:coreProperties>
</file>